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'2022'!$A$6:$IO$216</definedName>
    <definedName name="_xlnm.Print_Area" localSheetId="0">'2022'!$A$1:$I$216</definedName>
  </definedNames>
  <calcPr fullCalcOnLoad="1"/>
</workbook>
</file>

<file path=xl/sharedStrings.xml><?xml version="1.0" encoding="utf-8"?>
<sst xmlns="http://schemas.openxmlformats.org/spreadsheetml/2006/main" count="1214" uniqueCount="354">
  <si>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</si>
  <si>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</si>
  <si>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</si>
  <si>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</si>
  <si>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</si>
  <si>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</si>
  <si>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</si>
  <si>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</si>
  <si>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</si>
  <si>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</si>
  <si>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</si>
  <si>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</si>
  <si>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</si>
  <si>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</si>
  <si>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</si>
  <si>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</si>
  <si>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</si>
  <si>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</si>
  <si>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</si>
  <si>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</si>
  <si>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</si>
  <si>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</si>
  <si>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</si>
  <si>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</si>
  <si>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</si>
  <si>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</si>
  <si>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</si>
  <si>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</si>
  <si>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</si>
  <si>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</si>
  <si>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</si>
  <si>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</si>
  <si>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</si>
  <si>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</si>
  <si>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</si>
  <si>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</si>
  <si>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</si>
  <si>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</si>
  <si>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</si>
  <si>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</si>
  <si>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</si>
  <si>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</si>
  <si>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</si>
  <si>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</si>
  <si>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</si>
  <si>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</si>
  <si>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</si>
  <si>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</si>
  <si>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</si>
  <si>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</si>
  <si>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</si>
  <si>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</si>
  <si>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</si>
  <si>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</si>
  <si>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</si>
  <si>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Проведение муниципального слета "Юные друзья полиции", приуроченного к Дню сотрудников органов внутренних дел Российской Федерации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</si>
  <si>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</si>
  <si>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</si>
  <si>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</si>
  <si>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</si>
  <si>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</si>
  <si>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</si>
  <si>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</si>
  <si>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</si>
  <si>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</si>
  <si>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</si>
  <si>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</si>
  <si>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</si>
  <si>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</si>
  <si>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</si>
  <si>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</si>
  <si>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</si>
  <si>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</si>
  <si>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</si>
  <si>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</si>
  <si>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</si>
  <si>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</si>
  <si>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</si>
  <si>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</si>
  <si>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</si>
  <si>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</si>
  <si>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</si>
  <si>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</si>
  <si>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</si>
  <si>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</si>
  <si>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</si>
  <si>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</si>
  <si>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</si>
  <si>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</si>
  <si>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</si>
  <si>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</si>
  <si>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</si>
  <si>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</si>
  <si>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</si>
  <si>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</si>
  <si>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</si>
  <si>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</si>
  <si>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</si>
  <si>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</si>
  <si>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</si>
  <si>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</si>
  <si>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</si>
  <si>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</si>
  <si>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</si>
  <si>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</si>
  <si>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</si>
  <si>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</si>
  <si>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</si>
  <si>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</si>
  <si>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</si>
  <si>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</si>
  <si>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</si>
  <si>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</si>
  <si>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</si>
  <si>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</si>
  <si>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</si>
  <si>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</si>
  <si>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</si>
  <si>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</si>
  <si>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</si>
  <si>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</si>
  <si>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</si>
  <si>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</si>
  <si>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</si>
  <si>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</si>
  <si>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</si>
  <si>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</si>
  <si>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</si>
  <si>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</si>
  <si>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</si>
  <si>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</si>
  <si>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</si>
  <si>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</si>
  <si>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</si>
  <si>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</si>
  <si>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</si>
  <si>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</si>
  <si>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</si>
  <si>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</si>
  <si>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</si>
  <si>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</si>
  <si>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</si>
  <si>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</si>
  <si>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</si>
  <si>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</si>
  <si>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</si>
  <si>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</si>
  <si>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</si>
  <si>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</si>
  <si>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</si>
  <si>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</si>
  <si>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</si>
  <si>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</si>
  <si>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</si>
  <si>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</si>
  <si>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</si>
  <si>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</si>
  <si>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</si>
  <si>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</si>
  <si>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</si>
  <si>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</si>
  <si>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</si>
  <si>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</si>
  <si>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</si>
  <si>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</si>
  <si>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</si>
  <si>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</si>
  <si>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</si>
  <si>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</si>
  <si>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</si>
  <si>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</si>
  <si>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</si>
  <si>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</si>
  <si>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</si>
  <si>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</si>
  <si>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</si>
  <si>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</si>
  <si>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</si>
  <si>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</si>
  <si>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</si>
  <si>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</si>
  <si>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</si>
  <si>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</si>
  <si>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</si>
  <si>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</si>
  <si>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</si>
  <si>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</si>
  <si>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</si>
  <si>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</si>
  <si>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</si>
  <si>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</si>
  <si>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</si>
  <si>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</si>
  <si>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</si>
  <si>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</si>
  <si>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</si>
  <si>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</si>
  <si>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</si>
  <si>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</si>
  <si>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</si>
  <si>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</si>
  <si>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</si>
  <si>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</si>
  <si>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</si>
  <si>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</si>
  <si>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</si>
  <si>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</si>
  <si>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</si>
  <si>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</si>
  <si>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</si>
  <si>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</si>
  <si>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</si>
  <si>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</si>
  <si>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</si>
  <si>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</si>
  <si>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</si>
  <si>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</si>
  <si>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</si>
  <si>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</si>
  <si>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</si>
  <si>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</si>
  <si>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</si>
  <si>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</si>
  <si>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</si>
  <si>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</si>
  <si>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</si>
  <si>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</si>
  <si>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</si>
  <si>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</si>
  <si>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</si>
  <si>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</si>
  <si>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</si>
  <si>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</si>
  <si>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</si>
  <si>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</si>
  <si>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</si>
  <si>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</si>
  <si>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</si>
  <si>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</si>
  <si>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</si>
  <si>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</si>
  <si>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</si>
  <si>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</si>
  <si>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</si>
  <si>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</si>
  <si>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</si>
  <si>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</si>
  <si>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</si>
  <si>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</si>
  <si>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</si>
  <si>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</si>
  <si>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</si>
  <si>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</si>
  <si>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</si>
  <si>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</si>
  <si>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</si>
  <si>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</si>
  <si>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</si>
  <si>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</si>
  <si>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</si>
  <si>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</si>
  <si>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</si>
  <si>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</si>
  <si>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</si>
  <si>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</si>
  <si>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</si>
  <si>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</si>
  <si>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</si>
  <si>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</si>
  <si>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</si>
  <si>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</si>
  <si>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Приложение № 4 к решению Совета 
Пучежского муниципального района 
от  __.__.2022  №  __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</si>
  <si>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 год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</si>
  <si>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</si>
  <si>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Вовлечение молодежи в общественную жизнь района, гражданско-патриотическое воспитание (Закупка товаров, работ и услуг для обеспечения государственных (муниципальных) нужд)</t>
  </si>
  <si>
    <t>Пропаганда здорового образа жизни. Профилактика алкоголизма, наркомании и асоциальных явлений в молодежной среде (Предоставление субсидий бюджетным, автономным учреждениям и иным некоммерческим организациям)</t>
  </si>
  <si>
    <t>00110</t>
  </si>
  <si>
    <t>00120</t>
  </si>
  <si>
    <t>00160</t>
  </si>
  <si>
    <t>Поощрение образовательных организаций и педагогов за активную работу (Закупка товаров, работ и услуг для обеспечения государственных (муниципальных) нужд)</t>
  </si>
  <si>
    <t>Региональный проект «Успех каждого ребенка»</t>
  </si>
  <si>
    <t>Е2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</si>
  <si>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</si>
  <si>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50970</t>
  </si>
  <si>
    <t>Обеспечение антитеррористической защищенности 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</si>
  <si>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(Предоставление субсидий бюджетным, автономным учреждениям и иным некоммерческим организациям)</t>
  </si>
  <si>
    <t>L5990</t>
  </si>
  <si>
    <t>Подготовка проектов межевания земельных участков и на проведение кадастровых работ  (Закупка товаров, работ и услуг для обеспечения государственных (муниципальных) нужд)</t>
  </si>
  <si>
    <t>Поэтапное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</si>
  <si>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S1420</t>
  </si>
  <si>
    <t>S2910</t>
  </si>
  <si>
    <t>00640</t>
  </si>
  <si>
    <t>Основное мероприятие «Профилактика правонарушений несовершеннолетних и молодежи»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</si>
  <si>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</si>
  <si>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</si>
  <si>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</si>
  <si>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</si>
  <si>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</si>
  <si>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</si>
  <si>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</si>
  <si>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</si>
  <si>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</si>
  <si>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</si>
  <si>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</si>
  <si>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</si>
  <si>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</si>
  <si>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</si>
  <si>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</si>
  <si>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</si>
  <si>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</si>
  <si>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</si>
  <si>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</si>
  <si>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</si>
  <si>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</si>
  <si>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</si>
  <si>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</si>
  <si>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</si>
  <si>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</si>
  <si>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</si>
  <si>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</si>
  <si>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</si>
  <si>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</si>
  <si>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</si>
  <si>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</si>
  <si>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</si>
  <si>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</si>
  <si>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</si>
  <si>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</si>
  <si>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</si>
  <si>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</si>
  <si>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81440</t>
  </si>
  <si>
    <t>S1440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</si>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</sst>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9" fontId="7" fillId="0" borderId="1">
      <alignment vertical="top" wrapText="1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24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24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25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25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24" borderId="11" xfId="0" applyFont="1" applyFill="1" applyBorder="1" applyAlignment="1">
      <alignment horizontal="justify" vertical="center" wrapText="1"/>
    </xf>
    <xf numFmtId="0" fontId="1" fillId="24" borderId="11" xfId="0" applyFont="1" applyFill="1" applyBorder="1" applyAlignment="1">
      <alignment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vertical="center"/>
    </xf>
    <xf numFmtId="49" fontId="8" fillId="25" borderId="11" xfId="0" applyNumberFormat="1" applyFont="1" applyFill="1" applyBorder="1" applyAlignment="1">
      <alignment horizontal="center" wrapText="1"/>
    </xf>
    <xf numFmtId="49" fontId="8" fillId="25" borderId="12" xfId="0" applyNumberFormat="1" applyFont="1" applyFill="1" applyBorder="1" applyAlignment="1">
      <alignment horizontal="center" wrapText="1"/>
    </xf>
    <xf numFmtId="4" fontId="8" fillId="25" borderId="11" xfId="0" applyNumberFormat="1" applyFont="1" applyFill="1" applyBorder="1" applyAlignment="1">
      <alignment horizontal="center"/>
    </xf>
    <xf numFmtId="4" fontId="8" fillId="25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horizontal="justify" vertical="center" wrapText="1"/>
    </xf>
    <xf numFmtId="49" fontId="1" fillId="23" borderId="11" xfId="0" applyNumberFormat="1" applyFont="1" applyFill="1" applyBorder="1" applyAlignment="1">
      <alignment horizontal="center" wrapText="1"/>
    </xf>
    <xf numFmtId="49" fontId="8" fillId="23" borderId="12" xfId="0" applyNumberFormat="1" applyFont="1" applyFill="1" applyBorder="1" applyAlignment="1">
      <alignment horizontal="center" vertical="top" wrapText="1"/>
    </xf>
    <xf numFmtId="4" fontId="8" fillId="23" borderId="11" xfId="0" applyNumberFormat="1" applyFont="1" applyFill="1" applyBorder="1" applyAlignment="1">
      <alignment horizontal="center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0" fontId="8" fillId="23" borderId="11" xfId="0" applyFont="1" applyFill="1" applyBorder="1" applyAlignment="1">
      <alignment vertical="center" wrapText="1"/>
    </xf>
    <xf numFmtId="0" fontId="15" fillId="23" borderId="11" xfId="0" applyFont="1" applyFill="1" applyBorder="1" applyAlignment="1">
      <alignment horizontal="justify" vertical="center" wrapText="1"/>
    </xf>
    <xf numFmtId="49" fontId="15" fillId="23" borderId="11" xfId="0" applyNumberFormat="1" applyFont="1" applyFill="1" applyBorder="1" applyAlignment="1">
      <alignment horizontal="center" wrapText="1"/>
    </xf>
    <xf numFmtId="4" fontId="15" fillId="23" borderId="11" xfId="0" applyNumberFormat="1" applyFont="1" applyFill="1" applyBorder="1" applyAlignment="1">
      <alignment horizontal="center" wrapText="1"/>
    </xf>
    <xf numFmtId="0" fontId="8" fillId="22" borderId="11" xfId="0" applyFont="1" applyFill="1" applyBorder="1" applyAlignment="1">
      <alignment horizontal="justify" vertical="center" wrapText="1"/>
    </xf>
    <xf numFmtId="49" fontId="8" fillId="22" borderId="11" xfId="0" applyNumberFormat="1" applyFont="1" applyFill="1" applyBorder="1" applyAlignment="1">
      <alignment horizontal="center" wrapText="1"/>
    </xf>
    <xf numFmtId="4" fontId="8" fillId="22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9" fontId="1" fillId="25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justify" vertical="center" wrapText="1"/>
    </xf>
    <xf numFmtId="0" fontId="8" fillId="23" borderId="11" xfId="0" applyFont="1" applyFill="1" applyBorder="1" applyAlignment="1">
      <alignment horizontal="justify" vertical="center" wrapText="1"/>
    </xf>
    <xf numFmtId="49" fontId="8" fillId="23" borderId="11" xfId="0" applyNumberFormat="1" applyFont="1" applyFill="1" applyBorder="1" applyAlignment="1">
      <alignment horizontal="center" wrapText="1"/>
    </xf>
    <xf numFmtId="4" fontId="8" fillId="23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justify" vertical="center" wrapText="1"/>
    </xf>
    <xf numFmtId="4" fontId="35" fillId="24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19"/>
  <sheetViews>
    <sheetView tabSelected="1" zoomScale="120" zoomScaleNormal="120" zoomScalePageLayoutView="0" workbookViewId="0" topLeftCell="A145">
      <selection activeCell="G199" sqref="G199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6.375" style="7" hidden="1" customWidth="1"/>
    <col min="9" max="9" width="16.75390625" style="7" hidden="1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52" t="s">
        <v>271</v>
      </c>
      <c r="C1" s="52"/>
      <c r="D1" s="52"/>
      <c r="E1" s="52"/>
      <c r="F1" s="52"/>
      <c r="G1" s="52"/>
      <c r="H1" s="52"/>
      <c r="I1" s="52"/>
    </row>
    <row r="3" spans="1:9" ht="116.25" customHeight="1">
      <c r="A3" s="53" t="s">
        <v>272</v>
      </c>
      <c r="B3" s="53"/>
      <c r="C3" s="53"/>
      <c r="D3" s="53"/>
      <c r="E3" s="53"/>
      <c r="F3" s="53"/>
      <c r="G3" s="53"/>
      <c r="H3" s="53"/>
      <c r="I3" s="53"/>
    </row>
    <row r="5" spans="1:9" ht="15.75" customHeight="1">
      <c r="A5" s="55" t="s">
        <v>74</v>
      </c>
      <c r="B5" s="54" t="s">
        <v>73</v>
      </c>
      <c r="C5" s="54"/>
      <c r="D5" s="54"/>
      <c r="E5" s="54"/>
      <c r="F5" s="56" t="s">
        <v>75</v>
      </c>
      <c r="G5" s="51" t="s">
        <v>76</v>
      </c>
      <c r="H5" s="49" t="s">
        <v>326</v>
      </c>
      <c r="I5" s="51" t="s">
        <v>76</v>
      </c>
    </row>
    <row r="6" spans="1:249" ht="96.75" customHeight="1">
      <c r="A6" s="55"/>
      <c r="B6" s="5" t="s">
        <v>188</v>
      </c>
      <c r="C6" s="5" t="s">
        <v>189</v>
      </c>
      <c r="D6" s="5" t="s">
        <v>190</v>
      </c>
      <c r="E6" s="5" t="s">
        <v>191</v>
      </c>
      <c r="F6" s="57"/>
      <c r="G6" s="51"/>
      <c r="H6" s="50"/>
      <c r="I6" s="5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192</v>
      </c>
      <c r="B7" s="20" t="s">
        <v>78</v>
      </c>
      <c r="C7" s="20" t="s">
        <v>79</v>
      </c>
      <c r="D7" s="20" t="s">
        <v>185</v>
      </c>
      <c r="E7" s="20" t="s">
        <v>245</v>
      </c>
      <c r="F7" s="21"/>
      <c r="G7" s="22">
        <f>G8+G19+G31+G40+G45+G49+G57+G62+G66</f>
        <v>129886798.92000002</v>
      </c>
      <c r="H7" s="22">
        <f>H8+H19+H31+H40+H45+H49+H57+H62</f>
        <v>0</v>
      </c>
      <c r="I7" s="22">
        <f>I8+I19+I31+I40+I45+I49+I57+I62</f>
        <v>128928566.37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193</v>
      </c>
      <c r="B8" s="25" t="s">
        <v>78</v>
      </c>
      <c r="C8" s="25" t="s">
        <v>79</v>
      </c>
      <c r="D8" s="25" t="s">
        <v>78</v>
      </c>
      <c r="E8" s="25" t="s">
        <v>245</v>
      </c>
      <c r="F8" s="26"/>
      <c r="G8" s="27">
        <f>SUM(G9:G18)</f>
        <v>41021968.59</v>
      </c>
      <c r="H8" s="27">
        <f>SUM(H9:H18)</f>
        <v>0</v>
      </c>
      <c r="I8" s="27">
        <f>SUM(I9:I18)</f>
        <v>41021968.59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247</v>
      </c>
      <c r="B9" s="3" t="s">
        <v>78</v>
      </c>
      <c r="C9" s="3" t="s">
        <v>79</v>
      </c>
      <c r="D9" s="3" t="s">
        <v>78</v>
      </c>
      <c r="E9" s="3" t="s">
        <v>80</v>
      </c>
      <c r="F9" s="3" t="s">
        <v>81</v>
      </c>
      <c r="G9" s="6">
        <v>7646821.85</v>
      </c>
      <c r="H9" s="6">
        <v>0</v>
      </c>
      <c r="I9" s="6">
        <f>G9+H9</f>
        <v>7646821.85</v>
      </c>
    </row>
    <row r="10" spans="1:9" ht="66.75" customHeight="1">
      <c r="A10" s="16" t="s">
        <v>312</v>
      </c>
      <c r="B10" s="3" t="s">
        <v>78</v>
      </c>
      <c r="C10" s="3" t="s">
        <v>79</v>
      </c>
      <c r="D10" s="3" t="s">
        <v>78</v>
      </c>
      <c r="E10" s="3" t="s">
        <v>80</v>
      </c>
      <c r="F10" s="3" t="s">
        <v>82</v>
      </c>
      <c r="G10" s="6">
        <v>5730913</v>
      </c>
      <c r="H10" s="6">
        <v>0</v>
      </c>
      <c r="I10" s="6">
        <f aca="true" t="shared" si="0" ref="I10:I17">G10+H10</f>
        <v>5730913</v>
      </c>
    </row>
    <row r="11" spans="1:9" ht="48" customHeight="1">
      <c r="A11" s="16" t="s">
        <v>60</v>
      </c>
      <c r="B11" s="3" t="s">
        <v>78</v>
      </c>
      <c r="C11" s="3" t="s">
        <v>79</v>
      </c>
      <c r="D11" s="3" t="s">
        <v>78</v>
      </c>
      <c r="E11" s="3" t="s">
        <v>80</v>
      </c>
      <c r="F11" s="3" t="s">
        <v>83</v>
      </c>
      <c r="G11" s="6">
        <v>103965</v>
      </c>
      <c r="H11" s="6">
        <v>0</v>
      </c>
      <c r="I11" s="6">
        <f t="shared" si="0"/>
        <v>103965</v>
      </c>
    </row>
    <row r="12" spans="1:9" ht="51" customHeight="1">
      <c r="A12" s="16" t="s">
        <v>313</v>
      </c>
      <c r="B12" s="3" t="s">
        <v>78</v>
      </c>
      <c r="C12" s="3" t="s">
        <v>79</v>
      </c>
      <c r="D12" s="3" t="s">
        <v>78</v>
      </c>
      <c r="E12" s="3" t="s">
        <v>84</v>
      </c>
      <c r="F12" s="3" t="s">
        <v>82</v>
      </c>
      <c r="G12" s="6">
        <v>5396398</v>
      </c>
      <c r="H12" s="6">
        <v>0</v>
      </c>
      <c r="I12" s="6">
        <f t="shared" si="0"/>
        <v>5396398</v>
      </c>
    </row>
    <row r="13" spans="1:9" ht="49.5" customHeight="1">
      <c r="A13" s="16" t="s">
        <v>314</v>
      </c>
      <c r="B13" s="3" t="s">
        <v>78</v>
      </c>
      <c r="C13" s="3" t="s">
        <v>79</v>
      </c>
      <c r="D13" s="3" t="s">
        <v>78</v>
      </c>
      <c r="E13" s="3" t="s">
        <v>85</v>
      </c>
      <c r="F13" s="3" t="s">
        <v>82</v>
      </c>
      <c r="G13" s="6">
        <v>176167</v>
      </c>
      <c r="H13" s="6">
        <v>0</v>
      </c>
      <c r="I13" s="6">
        <f t="shared" si="0"/>
        <v>176167</v>
      </c>
    </row>
    <row r="14" spans="1:9" ht="47.25" customHeight="1">
      <c r="A14" s="16" t="s">
        <v>315</v>
      </c>
      <c r="B14" s="3" t="s">
        <v>78</v>
      </c>
      <c r="C14" s="3" t="s">
        <v>79</v>
      </c>
      <c r="D14" s="3" t="s">
        <v>78</v>
      </c>
      <c r="E14" s="3" t="s">
        <v>86</v>
      </c>
      <c r="F14" s="3" t="s">
        <v>82</v>
      </c>
      <c r="G14" s="6">
        <v>162610</v>
      </c>
      <c r="H14" s="6">
        <v>0</v>
      </c>
      <c r="I14" s="6">
        <f t="shared" si="0"/>
        <v>162610</v>
      </c>
    </row>
    <row r="15" spans="1:9" ht="62.25" customHeight="1">
      <c r="A15" s="16" t="s">
        <v>316</v>
      </c>
      <c r="B15" s="3" t="s">
        <v>78</v>
      </c>
      <c r="C15" s="3" t="s">
        <v>79</v>
      </c>
      <c r="D15" s="3" t="s">
        <v>78</v>
      </c>
      <c r="E15" s="3" t="s">
        <v>87</v>
      </c>
      <c r="F15" s="3" t="s">
        <v>82</v>
      </c>
      <c r="G15" s="6">
        <v>428627</v>
      </c>
      <c r="H15" s="6">
        <v>0</v>
      </c>
      <c r="I15" s="6">
        <f t="shared" si="0"/>
        <v>428627</v>
      </c>
    </row>
    <row r="16" spans="1:9" ht="173.25" customHeight="1">
      <c r="A16" s="16" t="s">
        <v>248</v>
      </c>
      <c r="B16" s="3" t="s">
        <v>78</v>
      </c>
      <c r="C16" s="3" t="s">
        <v>79</v>
      </c>
      <c r="D16" s="3" t="s">
        <v>78</v>
      </c>
      <c r="E16" s="3" t="s">
        <v>88</v>
      </c>
      <c r="F16" s="3" t="s">
        <v>81</v>
      </c>
      <c r="G16" s="6">
        <f>21218572-131028</f>
        <v>21087544</v>
      </c>
      <c r="H16" s="6">
        <v>0</v>
      </c>
      <c r="I16" s="6">
        <f>G16+H16</f>
        <v>21087544</v>
      </c>
    </row>
    <row r="17" spans="1:9" ht="126.75" customHeight="1">
      <c r="A17" s="16" t="s">
        <v>317</v>
      </c>
      <c r="B17" s="3" t="s">
        <v>78</v>
      </c>
      <c r="C17" s="3" t="s">
        <v>79</v>
      </c>
      <c r="D17" s="3" t="s">
        <v>78</v>
      </c>
      <c r="E17" s="3" t="s">
        <v>88</v>
      </c>
      <c r="F17" s="3" t="s">
        <v>82</v>
      </c>
      <c r="G17" s="6">
        <v>131028</v>
      </c>
      <c r="H17" s="6">
        <v>0</v>
      </c>
      <c r="I17" s="6">
        <f t="shared" si="0"/>
        <v>131028</v>
      </c>
    </row>
    <row r="18" spans="1:9" ht="49.5" customHeight="1">
      <c r="A18" s="16" t="s">
        <v>318</v>
      </c>
      <c r="B18" s="3" t="s">
        <v>78</v>
      </c>
      <c r="C18" s="3" t="s">
        <v>79</v>
      </c>
      <c r="D18" s="3" t="s">
        <v>78</v>
      </c>
      <c r="E18" s="3" t="s">
        <v>89</v>
      </c>
      <c r="F18" s="3" t="s">
        <v>82</v>
      </c>
      <c r="G18" s="6">
        <v>157894.74</v>
      </c>
      <c r="H18" s="6">
        <v>0</v>
      </c>
      <c r="I18" s="6">
        <f>G18+H18</f>
        <v>157894.74</v>
      </c>
    </row>
    <row r="19" spans="1:9" s="9" customFormat="1" ht="47.25">
      <c r="A19" s="24" t="s">
        <v>194</v>
      </c>
      <c r="B19" s="28" t="s">
        <v>78</v>
      </c>
      <c r="C19" s="28" t="s">
        <v>79</v>
      </c>
      <c r="D19" s="28" t="s">
        <v>90</v>
      </c>
      <c r="E19" s="28" t="s">
        <v>245</v>
      </c>
      <c r="F19" s="28"/>
      <c r="G19" s="29">
        <f>SUM(G20:G30)</f>
        <v>70457651.71000001</v>
      </c>
      <c r="H19" s="29">
        <f>SUM(H20:H30)</f>
        <v>0</v>
      </c>
      <c r="I19" s="29">
        <f>SUM(I20:I30)</f>
        <v>69562914.87</v>
      </c>
    </row>
    <row r="20" spans="1:9" ht="48" customHeight="1">
      <c r="A20" s="16" t="s">
        <v>313</v>
      </c>
      <c r="B20" s="3" t="s">
        <v>78</v>
      </c>
      <c r="C20" s="3" t="s">
        <v>79</v>
      </c>
      <c r="D20" s="3" t="s">
        <v>90</v>
      </c>
      <c r="E20" s="3" t="s">
        <v>84</v>
      </c>
      <c r="F20" s="3" t="s">
        <v>82</v>
      </c>
      <c r="G20" s="6">
        <v>2528992</v>
      </c>
      <c r="H20" s="6">
        <v>0</v>
      </c>
      <c r="I20" s="6">
        <f aca="true" t="shared" si="1" ref="I20:I30">G20+H20</f>
        <v>2528992</v>
      </c>
    </row>
    <row r="21" spans="1:9" ht="97.5" customHeight="1">
      <c r="A21" s="16" t="s">
        <v>249</v>
      </c>
      <c r="B21" s="3" t="s">
        <v>78</v>
      </c>
      <c r="C21" s="3" t="s">
        <v>79</v>
      </c>
      <c r="D21" s="3" t="s">
        <v>90</v>
      </c>
      <c r="E21" s="3" t="s">
        <v>91</v>
      </c>
      <c r="F21" s="3" t="s">
        <v>81</v>
      </c>
      <c r="G21" s="6">
        <v>8799722.4</v>
      </c>
      <c r="H21" s="6">
        <v>0</v>
      </c>
      <c r="I21" s="6">
        <f t="shared" si="1"/>
        <v>8799722.4</v>
      </c>
    </row>
    <row r="22" spans="1:9" ht="66" customHeight="1">
      <c r="A22" s="16" t="s">
        <v>319</v>
      </c>
      <c r="B22" s="3" t="s">
        <v>78</v>
      </c>
      <c r="C22" s="3" t="s">
        <v>79</v>
      </c>
      <c r="D22" s="3" t="s">
        <v>90</v>
      </c>
      <c r="E22" s="3" t="s">
        <v>91</v>
      </c>
      <c r="F22" s="3" t="s">
        <v>82</v>
      </c>
      <c r="G22" s="6">
        <v>15615958.22</v>
      </c>
      <c r="H22" s="6">
        <v>0</v>
      </c>
      <c r="I22" s="6">
        <f t="shared" si="1"/>
        <v>15615958.22</v>
      </c>
    </row>
    <row r="23" spans="1:9" ht="49.5" customHeight="1">
      <c r="A23" s="16" t="s">
        <v>61</v>
      </c>
      <c r="B23" s="3" t="s">
        <v>78</v>
      </c>
      <c r="C23" s="3" t="s">
        <v>79</v>
      </c>
      <c r="D23" s="3" t="s">
        <v>90</v>
      </c>
      <c r="E23" s="3" t="s">
        <v>91</v>
      </c>
      <c r="F23" s="3" t="s">
        <v>83</v>
      </c>
      <c r="G23" s="6">
        <v>209212</v>
      </c>
      <c r="H23" s="6">
        <v>0</v>
      </c>
      <c r="I23" s="6">
        <f t="shared" si="1"/>
        <v>209212</v>
      </c>
    </row>
    <row r="24" spans="1:9" ht="51.75" customHeight="1">
      <c r="A24" s="16" t="s">
        <v>320</v>
      </c>
      <c r="B24" s="3" t="s">
        <v>78</v>
      </c>
      <c r="C24" s="3" t="s">
        <v>79</v>
      </c>
      <c r="D24" s="3" t="s">
        <v>90</v>
      </c>
      <c r="E24" s="3" t="s">
        <v>85</v>
      </c>
      <c r="F24" s="3" t="s">
        <v>82</v>
      </c>
      <c r="G24" s="6">
        <v>269123</v>
      </c>
      <c r="H24" s="6">
        <v>0</v>
      </c>
      <c r="I24" s="6">
        <f t="shared" si="1"/>
        <v>269123</v>
      </c>
    </row>
    <row r="25" spans="1:9" ht="48" customHeight="1">
      <c r="A25" s="16" t="s">
        <v>315</v>
      </c>
      <c r="B25" s="3" t="s">
        <v>78</v>
      </c>
      <c r="C25" s="3" t="s">
        <v>79</v>
      </c>
      <c r="D25" s="3" t="s">
        <v>90</v>
      </c>
      <c r="E25" s="3" t="s">
        <v>86</v>
      </c>
      <c r="F25" s="3" t="s">
        <v>82</v>
      </c>
      <c r="G25" s="6">
        <v>1142236</v>
      </c>
      <c r="H25" s="6">
        <v>0</v>
      </c>
      <c r="I25" s="6">
        <f t="shared" si="1"/>
        <v>1142236</v>
      </c>
    </row>
    <row r="26" spans="1:9" ht="63.75" customHeight="1">
      <c r="A26" s="16" t="s">
        <v>316</v>
      </c>
      <c r="B26" s="3" t="s">
        <v>78</v>
      </c>
      <c r="C26" s="3" t="s">
        <v>79</v>
      </c>
      <c r="D26" s="3" t="s">
        <v>90</v>
      </c>
      <c r="E26" s="3" t="s">
        <v>87</v>
      </c>
      <c r="F26" s="3" t="s">
        <v>82</v>
      </c>
      <c r="G26" s="6">
        <v>467850</v>
      </c>
      <c r="H26" s="6">
        <v>0</v>
      </c>
      <c r="I26" s="6">
        <f t="shared" si="1"/>
        <v>467850</v>
      </c>
    </row>
    <row r="27" spans="1:9" ht="205.5" customHeight="1">
      <c r="A27" s="16" t="s">
        <v>250</v>
      </c>
      <c r="B27" s="3" t="s">
        <v>78</v>
      </c>
      <c r="C27" s="3" t="s">
        <v>79</v>
      </c>
      <c r="D27" s="3" t="s">
        <v>90</v>
      </c>
      <c r="E27" s="3" t="s">
        <v>92</v>
      </c>
      <c r="F27" s="3" t="s">
        <v>81</v>
      </c>
      <c r="G27" s="6">
        <f>36936301.25-824552</f>
        <v>36111749.25</v>
      </c>
      <c r="H27" s="6">
        <v>0</v>
      </c>
      <c r="I27" s="6">
        <f t="shared" si="1"/>
        <v>36111749.25</v>
      </c>
    </row>
    <row r="28" spans="1:9" ht="174.75" customHeight="1">
      <c r="A28" s="16" t="s">
        <v>321</v>
      </c>
      <c r="B28" s="3" t="s">
        <v>78</v>
      </c>
      <c r="C28" s="3" t="s">
        <v>79</v>
      </c>
      <c r="D28" s="3" t="s">
        <v>90</v>
      </c>
      <c r="E28" s="3" t="s">
        <v>92</v>
      </c>
      <c r="F28" s="3" t="s">
        <v>82</v>
      </c>
      <c r="G28" s="6">
        <v>824552</v>
      </c>
      <c r="H28" s="6">
        <v>0</v>
      </c>
      <c r="I28" s="6">
        <f t="shared" si="1"/>
        <v>824552</v>
      </c>
    </row>
    <row r="29" spans="1:9" ht="48" customHeight="1">
      <c r="A29" s="16" t="s">
        <v>273</v>
      </c>
      <c r="B29" s="3" t="s">
        <v>78</v>
      </c>
      <c r="C29" s="3" t="s">
        <v>79</v>
      </c>
      <c r="D29" s="3" t="s">
        <v>90</v>
      </c>
      <c r="E29" s="3" t="s">
        <v>89</v>
      </c>
      <c r="F29" s="3" t="s">
        <v>82</v>
      </c>
      <c r="G29" s="6">
        <v>894736.84</v>
      </c>
      <c r="H29" s="6"/>
      <c r="I29" s="6"/>
    </row>
    <row r="30" spans="1:9" ht="176.25" customHeight="1">
      <c r="A30" s="16" t="s">
        <v>229</v>
      </c>
      <c r="B30" s="3" t="s">
        <v>78</v>
      </c>
      <c r="C30" s="3" t="s">
        <v>79</v>
      </c>
      <c r="D30" s="3" t="s">
        <v>90</v>
      </c>
      <c r="E30" s="3" t="s">
        <v>93</v>
      </c>
      <c r="F30" s="3" t="s">
        <v>81</v>
      </c>
      <c r="G30" s="6">
        <v>3593520</v>
      </c>
      <c r="H30" s="6">
        <v>0</v>
      </c>
      <c r="I30" s="6">
        <f t="shared" si="1"/>
        <v>3593520</v>
      </c>
    </row>
    <row r="31" spans="1:9" s="9" customFormat="1" ht="50.25" customHeight="1">
      <c r="A31" s="24" t="s">
        <v>195</v>
      </c>
      <c r="B31" s="28" t="s">
        <v>78</v>
      </c>
      <c r="C31" s="28" t="s">
        <v>79</v>
      </c>
      <c r="D31" s="28" t="s">
        <v>94</v>
      </c>
      <c r="E31" s="28" t="s">
        <v>245</v>
      </c>
      <c r="F31" s="28"/>
      <c r="G31" s="29">
        <f>SUM(G32:G39)</f>
        <v>5747760.76</v>
      </c>
      <c r="H31" s="29">
        <f>SUM(H32:H39)</f>
        <v>0</v>
      </c>
      <c r="I31" s="29">
        <f>SUM(I32:I39)</f>
        <v>5708503.77</v>
      </c>
    </row>
    <row r="32" spans="1:9" ht="64.5" customHeight="1">
      <c r="A32" s="39" t="s">
        <v>2</v>
      </c>
      <c r="B32" s="3" t="s">
        <v>78</v>
      </c>
      <c r="C32" s="3" t="s">
        <v>79</v>
      </c>
      <c r="D32" s="3" t="s">
        <v>94</v>
      </c>
      <c r="E32" s="3" t="s">
        <v>95</v>
      </c>
      <c r="F32" s="3" t="s">
        <v>120</v>
      </c>
      <c r="G32" s="6">
        <f>4914864-39256.99</f>
        <v>4875607.01</v>
      </c>
      <c r="H32" s="6">
        <v>0</v>
      </c>
      <c r="I32" s="6">
        <f aca="true" t="shared" si="2" ref="I32:I39">G32+H32</f>
        <v>4875607.01</v>
      </c>
    </row>
    <row r="33" spans="1:9" ht="63.75" customHeight="1">
      <c r="A33" s="16" t="s">
        <v>265</v>
      </c>
      <c r="B33" s="3" t="s">
        <v>78</v>
      </c>
      <c r="C33" s="3" t="s">
        <v>79</v>
      </c>
      <c r="D33" s="3" t="s">
        <v>94</v>
      </c>
      <c r="E33" s="3" t="s">
        <v>85</v>
      </c>
      <c r="F33" s="3" t="s">
        <v>120</v>
      </c>
      <c r="G33" s="6">
        <v>38814</v>
      </c>
      <c r="H33" s="6">
        <v>0</v>
      </c>
      <c r="I33" s="6">
        <f t="shared" si="2"/>
        <v>38814</v>
      </c>
    </row>
    <row r="34" spans="1:9" ht="64.5" customHeight="1">
      <c r="A34" s="16" t="s">
        <v>284</v>
      </c>
      <c r="B34" s="3" t="s">
        <v>78</v>
      </c>
      <c r="C34" s="3" t="s">
        <v>79</v>
      </c>
      <c r="D34" s="3" t="s">
        <v>94</v>
      </c>
      <c r="E34" s="3" t="s">
        <v>86</v>
      </c>
      <c r="F34" s="3" t="s">
        <v>120</v>
      </c>
      <c r="G34" s="6">
        <v>18200</v>
      </c>
      <c r="H34" s="6">
        <v>0</v>
      </c>
      <c r="I34" s="6">
        <f t="shared" si="2"/>
        <v>18200</v>
      </c>
    </row>
    <row r="35" spans="1:9" ht="65.25" customHeight="1">
      <c r="A35" s="16" t="s">
        <v>285</v>
      </c>
      <c r="B35" s="3" t="s">
        <v>78</v>
      </c>
      <c r="C35" s="3" t="s">
        <v>79</v>
      </c>
      <c r="D35" s="3" t="s">
        <v>94</v>
      </c>
      <c r="E35" s="3" t="s">
        <v>87</v>
      </c>
      <c r="F35" s="3" t="s">
        <v>120</v>
      </c>
      <c r="G35" s="6">
        <v>30000</v>
      </c>
      <c r="H35" s="6">
        <v>0</v>
      </c>
      <c r="I35" s="6">
        <f t="shared" si="2"/>
        <v>30000</v>
      </c>
    </row>
    <row r="36" spans="1:9" ht="64.5" customHeight="1">
      <c r="A36" s="39" t="s">
        <v>227</v>
      </c>
      <c r="B36" s="3" t="s">
        <v>78</v>
      </c>
      <c r="C36" s="3" t="s">
        <v>79</v>
      </c>
      <c r="D36" s="3" t="s">
        <v>94</v>
      </c>
      <c r="E36" s="3" t="s">
        <v>225</v>
      </c>
      <c r="F36" s="3" t="s">
        <v>120</v>
      </c>
      <c r="G36" s="48">
        <v>0</v>
      </c>
      <c r="H36" s="6">
        <v>0</v>
      </c>
      <c r="I36" s="6">
        <f t="shared" si="2"/>
        <v>0</v>
      </c>
    </row>
    <row r="37" spans="1:9" ht="46.5" customHeight="1">
      <c r="A37" s="39" t="s">
        <v>226</v>
      </c>
      <c r="B37" s="3" t="s">
        <v>78</v>
      </c>
      <c r="C37" s="3" t="s">
        <v>79</v>
      </c>
      <c r="D37" s="3" t="s">
        <v>94</v>
      </c>
      <c r="E37" s="3" t="s">
        <v>225</v>
      </c>
      <c r="F37" s="40" t="s">
        <v>83</v>
      </c>
      <c r="G37" s="48">
        <v>0</v>
      </c>
      <c r="H37" s="6">
        <v>0</v>
      </c>
      <c r="I37" s="6">
        <f t="shared" si="2"/>
        <v>0</v>
      </c>
    </row>
    <row r="38" spans="1:9" ht="101.25" customHeight="1">
      <c r="A38" s="39" t="s">
        <v>288</v>
      </c>
      <c r="B38" s="3" t="s">
        <v>78</v>
      </c>
      <c r="C38" s="3" t="s">
        <v>79</v>
      </c>
      <c r="D38" s="3" t="s">
        <v>94</v>
      </c>
      <c r="E38" s="3" t="s">
        <v>289</v>
      </c>
      <c r="F38" s="40" t="s">
        <v>120</v>
      </c>
      <c r="G38" s="6">
        <v>39256.99</v>
      </c>
      <c r="H38" s="6"/>
      <c r="I38" s="6"/>
    </row>
    <row r="39" spans="1:9" ht="113.25" customHeight="1">
      <c r="A39" s="39" t="s">
        <v>3</v>
      </c>
      <c r="B39" s="3" t="s">
        <v>78</v>
      </c>
      <c r="C39" s="40" t="s">
        <v>79</v>
      </c>
      <c r="D39" s="3" t="s">
        <v>94</v>
      </c>
      <c r="E39" s="3" t="s">
        <v>329</v>
      </c>
      <c r="F39" s="3" t="s">
        <v>120</v>
      </c>
      <c r="G39" s="6">
        <f>745882.76</f>
        <v>745882.76</v>
      </c>
      <c r="H39" s="6">
        <v>0</v>
      </c>
      <c r="I39" s="6">
        <f t="shared" si="2"/>
        <v>745882.76</v>
      </c>
    </row>
    <row r="40" spans="1:9" s="9" customFormat="1" ht="47.25">
      <c r="A40" s="24" t="s">
        <v>196</v>
      </c>
      <c r="B40" s="28" t="s">
        <v>78</v>
      </c>
      <c r="C40" s="28" t="s">
        <v>79</v>
      </c>
      <c r="D40" s="28" t="s">
        <v>97</v>
      </c>
      <c r="E40" s="28" t="s">
        <v>245</v>
      </c>
      <c r="F40" s="28"/>
      <c r="G40" s="29">
        <f>SUM(G41:G44)</f>
        <v>296956</v>
      </c>
      <c r="H40" s="29">
        <f>SUM(H41:H44)</f>
        <v>0</v>
      </c>
      <c r="I40" s="29">
        <f>SUM(I41:I44)</f>
        <v>296956</v>
      </c>
    </row>
    <row r="41" spans="1:9" ht="47.25">
      <c r="A41" s="16" t="s">
        <v>41</v>
      </c>
      <c r="B41" s="3" t="s">
        <v>78</v>
      </c>
      <c r="C41" s="3" t="s">
        <v>79</v>
      </c>
      <c r="D41" s="3" t="s">
        <v>97</v>
      </c>
      <c r="E41" s="3" t="s">
        <v>100</v>
      </c>
      <c r="F41" s="3" t="s">
        <v>101</v>
      </c>
      <c r="G41" s="6">
        <v>6000</v>
      </c>
      <c r="H41" s="6">
        <v>0</v>
      </c>
      <c r="I41" s="6">
        <f>G41+H41</f>
        <v>6000</v>
      </c>
    </row>
    <row r="42" spans="1:9" ht="46.5" customHeight="1">
      <c r="A42" s="16" t="s">
        <v>42</v>
      </c>
      <c r="B42" s="3" t="s">
        <v>78</v>
      </c>
      <c r="C42" s="3" t="s">
        <v>79</v>
      </c>
      <c r="D42" s="3" t="s">
        <v>97</v>
      </c>
      <c r="E42" s="3" t="s">
        <v>102</v>
      </c>
      <c r="F42" s="3" t="s">
        <v>101</v>
      </c>
      <c r="G42" s="6">
        <v>6000</v>
      </c>
      <c r="H42" s="6">
        <v>0</v>
      </c>
      <c r="I42" s="6">
        <f>G42+H42</f>
        <v>6000</v>
      </c>
    </row>
    <row r="43" spans="1:9" ht="93.75" customHeight="1">
      <c r="A43" s="16" t="s">
        <v>251</v>
      </c>
      <c r="B43" s="3" t="s">
        <v>78</v>
      </c>
      <c r="C43" s="3" t="s">
        <v>79</v>
      </c>
      <c r="D43" s="3" t="s">
        <v>97</v>
      </c>
      <c r="E43" s="3" t="s">
        <v>103</v>
      </c>
      <c r="F43" s="3" t="s">
        <v>81</v>
      </c>
      <c r="G43" s="6">
        <v>234360</v>
      </c>
      <c r="H43" s="6">
        <v>0</v>
      </c>
      <c r="I43" s="6">
        <f>G43+H43</f>
        <v>234360</v>
      </c>
    </row>
    <row r="44" spans="1:9" ht="63">
      <c r="A44" s="16" t="s">
        <v>322</v>
      </c>
      <c r="B44" s="3" t="s">
        <v>78</v>
      </c>
      <c r="C44" s="3" t="s">
        <v>79</v>
      </c>
      <c r="D44" s="3" t="s">
        <v>97</v>
      </c>
      <c r="E44" s="3" t="s">
        <v>105</v>
      </c>
      <c r="F44" s="3" t="s">
        <v>82</v>
      </c>
      <c r="G44" s="6">
        <v>50596</v>
      </c>
      <c r="H44" s="6">
        <v>0</v>
      </c>
      <c r="I44" s="6">
        <f>G44+H44</f>
        <v>50596</v>
      </c>
    </row>
    <row r="45" spans="1:9" s="9" customFormat="1" ht="31.5">
      <c r="A45" s="24" t="s">
        <v>197</v>
      </c>
      <c r="B45" s="28" t="s">
        <v>78</v>
      </c>
      <c r="C45" s="28" t="s">
        <v>79</v>
      </c>
      <c r="D45" s="28" t="s">
        <v>96</v>
      </c>
      <c r="E45" s="28" t="s">
        <v>245</v>
      </c>
      <c r="F45" s="28"/>
      <c r="G45" s="29">
        <f>SUM(G46:G48)</f>
        <v>584405</v>
      </c>
      <c r="H45" s="29">
        <f>SUM(H46:H48)</f>
        <v>0</v>
      </c>
      <c r="I45" s="29">
        <f>SUM(I46:I48)</f>
        <v>584405</v>
      </c>
    </row>
    <row r="46" spans="1:9" ht="48" customHeight="1">
      <c r="A46" s="16" t="s">
        <v>323</v>
      </c>
      <c r="B46" s="3" t="s">
        <v>78</v>
      </c>
      <c r="C46" s="3" t="s">
        <v>79</v>
      </c>
      <c r="D46" s="3" t="s">
        <v>96</v>
      </c>
      <c r="E46" s="3" t="s">
        <v>106</v>
      </c>
      <c r="F46" s="3" t="s">
        <v>82</v>
      </c>
      <c r="G46" s="6">
        <v>200000</v>
      </c>
      <c r="H46" s="6">
        <v>0</v>
      </c>
      <c r="I46" s="6">
        <f>G46+H46</f>
        <v>200000</v>
      </c>
    </row>
    <row r="47" spans="1:9" ht="63">
      <c r="A47" s="16" t="s">
        <v>12</v>
      </c>
      <c r="B47" s="3" t="s">
        <v>78</v>
      </c>
      <c r="C47" s="3" t="s">
        <v>79</v>
      </c>
      <c r="D47" s="3" t="s">
        <v>96</v>
      </c>
      <c r="E47" s="3" t="s">
        <v>107</v>
      </c>
      <c r="F47" s="3" t="s">
        <v>82</v>
      </c>
      <c r="G47" s="6">
        <v>358365</v>
      </c>
      <c r="H47" s="6">
        <v>0</v>
      </c>
      <c r="I47" s="6">
        <f>G47+H47</f>
        <v>358365</v>
      </c>
    </row>
    <row r="48" spans="1:9" ht="78.75">
      <c r="A48" s="16" t="s">
        <v>13</v>
      </c>
      <c r="B48" s="3" t="s">
        <v>78</v>
      </c>
      <c r="C48" s="3" t="s">
        <v>79</v>
      </c>
      <c r="D48" s="3" t="s">
        <v>96</v>
      </c>
      <c r="E48" s="3" t="s">
        <v>108</v>
      </c>
      <c r="F48" s="3" t="s">
        <v>82</v>
      </c>
      <c r="G48" s="6">
        <v>26040</v>
      </c>
      <c r="H48" s="6">
        <v>0</v>
      </c>
      <c r="I48" s="6">
        <f>G48+H48</f>
        <v>26040</v>
      </c>
    </row>
    <row r="49" spans="1:9" s="9" customFormat="1" ht="47.25">
      <c r="A49" s="24" t="s">
        <v>198</v>
      </c>
      <c r="B49" s="28" t="s">
        <v>78</v>
      </c>
      <c r="C49" s="28" t="s">
        <v>79</v>
      </c>
      <c r="D49" s="28" t="s">
        <v>99</v>
      </c>
      <c r="E49" s="28" t="s">
        <v>245</v>
      </c>
      <c r="F49" s="28"/>
      <c r="G49" s="29">
        <f>SUM(G50:G56)</f>
        <v>685800</v>
      </c>
      <c r="H49" s="29">
        <f>SUM(H50:H56)</f>
        <v>0</v>
      </c>
      <c r="I49" s="29">
        <f>SUM(I50:I56)</f>
        <v>661800</v>
      </c>
    </row>
    <row r="50" spans="1:9" ht="94.5">
      <c r="A50" s="16" t="s">
        <v>14</v>
      </c>
      <c r="B50" s="3" t="s">
        <v>78</v>
      </c>
      <c r="C50" s="3" t="s">
        <v>79</v>
      </c>
      <c r="D50" s="3" t="s">
        <v>99</v>
      </c>
      <c r="E50" s="3" t="s">
        <v>109</v>
      </c>
      <c r="F50" s="3" t="s">
        <v>82</v>
      </c>
      <c r="G50" s="6">
        <v>200000</v>
      </c>
      <c r="H50" s="6">
        <v>0</v>
      </c>
      <c r="I50" s="6">
        <f aca="true" t="shared" si="3" ref="I50:I56">G50+H50</f>
        <v>200000</v>
      </c>
    </row>
    <row r="51" spans="1:9" ht="63">
      <c r="A51" s="43" t="s">
        <v>274</v>
      </c>
      <c r="B51" s="3" t="s">
        <v>78</v>
      </c>
      <c r="C51" s="3" t="s">
        <v>79</v>
      </c>
      <c r="D51" s="3" t="s">
        <v>99</v>
      </c>
      <c r="E51" s="3" t="s">
        <v>276</v>
      </c>
      <c r="F51" s="3" t="s">
        <v>82</v>
      </c>
      <c r="G51" s="6">
        <v>12000</v>
      </c>
      <c r="H51" s="6"/>
      <c r="I51" s="6"/>
    </row>
    <row r="52" spans="1:9" ht="63" customHeight="1">
      <c r="A52" s="43" t="s">
        <v>275</v>
      </c>
      <c r="B52" s="3" t="s">
        <v>78</v>
      </c>
      <c r="C52" s="3" t="s">
        <v>79</v>
      </c>
      <c r="D52" s="3" t="s">
        <v>99</v>
      </c>
      <c r="E52" s="3" t="s">
        <v>277</v>
      </c>
      <c r="F52" s="3" t="s">
        <v>120</v>
      </c>
      <c r="G52" s="6">
        <v>12000</v>
      </c>
      <c r="H52" s="6"/>
      <c r="I52" s="6"/>
    </row>
    <row r="53" spans="1:9" ht="35.25" customHeight="1">
      <c r="A53" s="17" t="s">
        <v>15</v>
      </c>
      <c r="B53" s="3" t="s">
        <v>78</v>
      </c>
      <c r="C53" s="3" t="s">
        <v>79</v>
      </c>
      <c r="D53" s="3" t="s">
        <v>99</v>
      </c>
      <c r="E53" s="3" t="s">
        <v>110</v>
      </c>
      <c r="F53" s="3" t="s">
        <v>82</v>
      </c>
      <c r="G53" s="6">
        <v>143500</v>
      </c>
      <c r="H53" s="6">
        <v>0</v>
      </c>
      <c r="I53" s="6">
        <f t="shared" si="3"/>
        <v>143500</v>
      </c>
    </row>
    <row r="54" spans="1:9" ht="47.25" customHeight="1">
      <c r="A54" s="16" t="s">
        <v>266</v>
      </c>
      <c r="B54" s="3" t="s">
        <v>78</v>
      </c>
      <c r="C54" s="3" t="s">
        <v>79</v>
      </c>
      <c r="D54" s="3" t="s">
        <v>99</v>
      </c>
      <c r="E54" s="3" t="s">
        <v>110</v>
      </c>
      <c r="F54" s="3" t="s">
        <v>120</v>
      </c>
      <c r="G54" s="6">
        <v>43000</v>
      </c>
      <c r="H54" s="6">
        <v>0</v>
      </c>
      <c r="I54" s="6">
        <f t="shared" si="3"/>
        <v>43000</v>
      </c>
    </row>
    <row r="55" spans="1:9" ht="77.25" customHeight="1">
      <c r="A55" s="16" t="s">
        <v>325</v>
      </c>
      <c r="B55" s="3" t="s">
        <v>78</v>
      </c>
      <c r="C55" s="3" t="s">
        <v>79</v>
      </c>
      <c r="D55" s="3" t="s">
        <v>99</v>
      </c>
      <c r="E55" s="3" t="s">
        <v>111</v>
      </c>
      <c r="F55" s="3" t="s">
        <v>81</v>
      </c>
      <c r="G55" s="6">
        <v>254300</v>
      </c>
      <c r="H55" s="6">
        <v>0</v>
      </c>
      <c r="I55" s="6">
        <f>G55+H55</f>
        <v>254300</v>
      </c>
    </row>
    <row r="56" spans="1:9" ht="48.75" customHeight="1">
      <c r="A56" s="39" t="s">
        <v>279</v>
      </c>
      <c r="B56" s="3" t="s">
        <v>78</v>
      </c>
      <c r="C56" s="3" t="s">
        <v>79</v>
      </c>
      <c r="D56" s="3" t="s">
        <v>99</v>
      </c>
      <c r="E56" s="3" t="s">
        <v>278</v>
      </c>
      <c r="F56" s="3" t="s">
        <v>82</v>
      </c>
      <c r="G56" s="6">
        <v>21000</v>
      </c>
      <c r="H56" s="6">
        <v>0</v>
      </c>
      <c r="I56" s="6">
        <f t="shared" si="3"/>
        <v>21000</v>
      </c>
    </row>
    <row r="57" spans="1:9" s="9" customFormat="1" ht="47.25">
      <c r="A57" s="24" t="s">
        <v>199</v>
      </c>
      <c r="B57" s="28" t="s">
        <v>78</v>
      </c>
      <c r="C57" s="28" t="s">
        <v>79</v>
      </c>
      <c r="D57" s="28" t="s">
        <v>77</v>
      </c>
      <c r="E57" s="28" t="s">
        <v>245</v>
      </c>
      <c r="F57" s="28"/>
      <c r="G57" s="29">
        <f>SUM(G58:G61)</f>
        <v>6427888.14</v>
      </c>
      <c r="H57" s="29">
        <f>SUM(H58:H61)</f>
        <v>0</v>
      </c>
      <c r="I57" s="29">
        <f>SUM(I58:I61)</f>
        <v>6427888.14</v>
      </c>
    </row>
    <row r="58" spans="1:9" ht="144.75" customHeight="1">
      <c r="A58" s="16" t="s">
        <v>228</v>
      </c>
      <c r="B58" s="3" t="s">
        <v>78</v>
      </c>
      <c r="C58" s="3" t="s">
        <v>79</v>
      </c>
      <c r="D58" s="3" t="s">
        <v>77</v>
      </c>
      <c r="E58" s="3" t="s">
        <v>112</v>
      </c>
      <c r="F58" s="3" t="s">
        <v>82</v>
      </c>
      <c r="G58" s="6">
        <v>3882616.5</v>
      </c>
      <c r="H58" s="6">
        <v>0</v>
      </c>
      <c r="I58" s="6">
        <f>G58+H58</f>
        <v>3882616.5</v>
      </c>
    </row>
    <row r="59" spans="1:9" ht="79.5" customHeight="1">
      <c r="A59" s="16" t="s">
        <v>16</v>
      </c>
      <c r="B59" s="3" t="s">
        <v>78</v>
      </c>
      <c r="C59" s="3" t="s">
        <v>79</v>
      </c>
      <c r="D59" s="3" t="s">
        <v>77</v>
      </c>
      <c r="E59" s="3" t="s">
        <v>113</v>
      </c>
      <c r="F59" s="3" t="s">
        <v>82</v>
      </c>
      <c r="G59" s="6">
        <v>1476475</v>
      </c>
      <c r="H59" s="6">
        <f>-95580+95580</f>
        <v>0</v>
      </c>
      <c r="I59" s="6">
        <f>G59+H59</f>
        <v>1476475</v>
      </c>
    </row>
    <row r="60" spans="1:9" ht="129" customHeight="1">
      <c r="A60" s="16" t="s">
        <v>17</v>
      </c>
      <c r="B60" s="3" t="s">
        <v>78</v>
      </c>
      <c r="C60" s="3" t="s">
        <v>79</v>
      </c>
      <c r="D60" s="3" t="s">
        <v>77</v>
      </c>
      <c r="E60" s="3" t="s">
        <v>114</v>
      </c>
      <c r="F60" s="3" t="s">
        <v>82</v>
      </c>
      <c r="G60" s="6">
        <v>128356</v>
      </c>
      <c r="H60" s="6">
        <v>0</v>
      </c>
      <c r="I60" s="6">
        <f>G60+H60</f>
        <v>128356</v>
      </c>
    </row>
    <row r="61" spans="1:9" ht="94.5">
      <c r="A61" s="16" t="s">
        <v>43</v>
      </c>
      <c r="B61" s="3" t="s">
        <v>78</v>
      </c>
      <c r="C61" s="3" t="s">
        <v>79</v>
      </c>
      <c r="D61" s="3" t="s">
        <v>77</v>
      </c>
      <c r="E61" s="3" t="s">
        <v>115</v>
      </c>
      <c r="F61" s="3" t="s">
        <v>101</v>
      </c>
      <c r="G61" s="6">
        <v>940440.64</v>
      </c>
      <c r="H61" s="6">
        <v>0</v>
      </c>
      <c r="I61" s="6">
        <f>G61+H61</f>
        <v>940440.64</v>
      </c>
    </row>
    <row r="62" spans="1:9" s="9" customFormat="1" ht="47.25">
      <c r="A62" s="24" t="s">
        <v>200</v>
      </c>
      <c r="B62" s="28" t="s">
        <v>78</v>
      </c>
      <c r="C62" s="28" t="s">
        <v>79</v>
      </c>
      <c r="D62" s="28" t="s">
        <v>116</v>
      </c>
      <c r="E62" s="28" t="s">
        <v>245</v>
      </c>
      <c r="F62" s="28"/>
      <c r="G62" s="29">
        <f>SUM(G63:G65)</f>
        <v>4664130</v>
      </c>
      <c r="H62" s="29">
        <f>SUM(H63:H65)</f>
        <v>0</v>
      </c>
      <c r="I62" s="29">
        <f>SUM(I63:I65)</f>
        <v>4664130</v>
      </c>
    </row>
    <row r="63" spans="1:9" ht="110.25">
      <c r="A63" s="16" t="s">
        <v>252</v>
      </c>
      <c r="B63" s="3" t="s">
        <v>78</v>
      </c>
      <c r="C63" s="3" t="s">
        <v>79</v>
      </c>
      <c r="D63" s="3" t="s">
        <v>116</v>
      </c>
      <c r="E63" s="3" t="s">
        <v>117</v>
      </c>
      <c r="F63" s="3" t="s">
        <v>81</v>
      </c>
      <c r="G63" s="6">
        <v>3800776</v>
      </c>
      <c r="H63" s="6">
        <v>0</v>
      </c>
      <c r="I63" s="6">
        <f>G63+H63</f>
        <v>3800776</v>
      </c>
    </row>
    <row r="64" spans="1:9" ht="78.75">
      <c r="A64" s="16" t="s">
        <v>18</v>
      </c>
      <c r="B64" s="3" t="s">
        <v>78</v>
      </c>
      <c r="C64" s="3" t="s">
        <v>79</v>
      </c>
      <c r="D64" s="3" t="s">
        <v>116</v>
      </c>
      <c r="E64" s="3" t="s">
        <v>117</v>
      </c>
      <c r="F64" s="3" t="s">
        <v>82</v>
      </c>
      <c r="G64" s="6">
        <v>857354</v>
      </c>
      <c r="H64" s="6">
        <v>0</v>
      </c>
      <c r="I64" s="6">
        <f>G64+H64</f>
        <v>857354</v>
      </c>
    </row>
    <row r="65" spans="1:9" ht="63">
      <c r="A65" s="16" t="s">
        <v>62</v>
      </c>
      <c r="B65" s="3" t="s">
        <v>78</v>
      </c>
      <c r="C65" s="3" t="s">
        <v>79</v>
      </c>
      <c r="D65" s="3" t="s">
        <v>116</v>
      </c>
      <c r="E65" s="3" t="s">
        <v>117</v>
      </c>
      <c r="F65" s="3" t="s">
        <v>83</v>
      </c>
      <c r="G65" s="6">
        <v>6000</v>
      </c>
      <c r="H65" s="6">
        <v>0</v>
      </c>
      <c r="I65" s="6">
        <f>G65+H65</f>
        <v>6000</v>
      </c>
    </row>
    <row r="66" spans="1:9" ht="15.75">
      <c r="A66" s="44" t="s">
        <v>280</v>
      </c>
      <c r="B66" s="45" t="s">
        <v>78</v>
      </c>
      <c r="C66" s="45" t="s">
        <v>79</v>
      </c>
      <c r="D66" s="45" t="s">
        <v>281</v>
      </c>
      <c r="E66" s="45" t="s">
        <v>245</v>
      </c>
      <c r="F66" s="45"/>
      <c r="G66" s="46">
        <f>G67</f>
        <v>238.72</v>
      </c>
      <c r="H66" s="6"/>
      <c r="I66" s="6"/>
    </row>
    <row r="67" spans="1:9" ht="63" customHeight="1">
      <c r="A67" s="16" t="s">
        <v>282</v>
      </c>
      <c r="B67" s="3" t="s">
        <v>78</v>
      </c>
      <c r="C67" s="3" t="s">
        <v>79</v>
      </c>
      <c r="D67" s="3" t="s">
        <v>281</v>
      </c>
      <c r="E67" s="3" t="s">
        <v>283</v>
      </c>
      <c r="F67" s="3" t="s">
        <v>82</v>
      </c>
      <c r="G67" s="6">
        <v>238.72</v>
      </c>
      <c r="H67" s="6"/>
      <c r="I67" s="6"/>
    </row>
    <row r="68" spans="1:9" s="10" customFormat="1" ht="56.25">
      <c r="A68" s="18" t="s">
        <v>201</v>
      </c>
      <c r="B68" s="20" t="s">
        <v>90</v>
      </c>
      <c r="C68" s="20" t="s">
        <v>79</v>
      </c>
      <c r="D68" s="20" t="s">
        <v>185</v>
      </c>
      <c r="E68" s="20" t="s">
        <v>245</v>
      </c>
      <c r="F68" s="20"/>
      <c r="G68" s="23">
        <f>G69+G78+G87+G95+G100+G102</f>
        <v>46008957.73</v>
      </c>
      <c r="H68" s="23" t="e">
        <f>H69+H78+H87+H95+H100+H102+#REF!</f>
        <v>#REF!</v>
      </c>
      <c r="I68" s="23" t="e">
        <f>I69+I78+I87+I95+I100+I102+#REF!</f>
        <v>#REF!</v>
      </c>
    </row>
    <row r="69" spans="1:9" s="9" customFormat="1" ht="47.25">
      <c r="A69" s="24" t="s">
        <v>202</v>
      </c>
      <c r="B69" s="28" t="s">
        <v>90</v>
      </c>
      <c r="C69" s="28" t="s">
        <v>79</v>
      </c>
      <c r="D69" s="28" t="s">
        <v>78</v>
      </c>
      <c r="E69" s="28" t="s">
        <v>245</v>
      </c>
      <c r="F69" s="28"/>
      <c r="G69" s="29">
        <f>SUM(G70:G77)</f>
        <v>8637797.5</v>
      </c>
      <c r="H69" s="29">
        <f>SUM(H70:H77)</f>
        <v>0</v>
      </c>
      <c r="I69" s="29">
        <f>SUM(I70:I77)</f>
        <v>8637797.5</v>
      </c>
    </row>
    <row r="70" spans="1:9" ht="98.25" customHeight="1">
      <c r="A70" s="16" t="s">
        <v>253</v>
      </c>
      <c r="B70" s="3" t="s">
        <v>90</v>
      </c>
      <c r="C70" s="3" t="s">
        <v>79</v>
      </c>
      <c r="D70" s="3" t="s">
        <v>78</v>
      </c>
      <c r="E70" s="3" t="s">
        <v>118</v>
      </c>
      <c r="F70" s="3" t="s">
        <v>81</v>
      </c>
      <c r="G70" s="6">
        <f>5149833.5-109344.58</f>
        <v>5040488.92</v>
      </c>
      <c r="H70" s="6">
        <v>0</v>
      </c>
      <c r="I70" s="6">
        <f aca="true" t="shared" si="4" ref="I70:I77">G70+H70</f>
        <v>5040488.92</v>
      </c>
    </row>
    <row r="71" spans="1:9" ht="66" customHeight="1">
      <c r="A71" s="16" t="s">
        <v>19</v>
      </c>
      <c r="B71" s="3" t="s">
        <v>90</v>
      </c>
      <c r="C71" s="3" t="s">
        <v>79</v>
      </c>
      <c r="D71" s="3" t="s">
        <v>78</v>
      </c>
      <c r="E71" s="3" t="s">
        <v>118</v>
      </c>
      <c r="F71" s="3" t="s">
        <v>82</v>
      </c>
      <c r="G71" s="6">
        <v>1177347</v>
      </c>
      <c r="H71" s="6">
        <v>0</v>
      </c>
      <c r="I71" s="6">
        <f t="shared" si="4"/>
        <v>1177347</v>
      </c>
    </row>
    <row r="72" spans="1:9" ht="52.5" customHeight="1">
      <c r="A72" s="16" t="s">
        <v>63</v>
      </c>
      <c r="B72" s="3" t="s">
        <v>90</v>
      </c>
      <c r="C72" s="3" t="s">
        <v>79</v>
      </c>
      <c r="D72" s="3" t="s">
        <v>78</v>
      </c>
      <c r="E72" s="3" t="s">
        <v>118</v>
      </c>
      <c r="F72" s="3" t="s">
        <v>83</v>
      </c>
      <c r="G72" s="6">
        <v>42510</v>
      </c>
      <c r="H72" s="6">
        <v>0</v>
      </c>
      <c r="I72" s="6">
        <f t="shared" si="4"/>
        <v>42510</v>
      </c>
    </row>
    <row r="73" spans="1:9" ht="51" customHeight="1">
      <c r="A73" s="16" t="s">
        <v>320</v>
      </c>
      <c r="B73" s="3" t="s">
        <v>90</v>
      </c>
      <c r="C73" s="3" t="s">
        <v>79</v>
      </c>
      <c r="D73" s="3" t="s">
        <v>78</v>
      </c>
      <c r="E73" s="3" t="s">
        <v>85</v>
      </c>
      <c r="F73" s="3" t="s">
        <v>82</v>
      </c>
      <c r="G73" s="6">
        <v>48800</v>
      </c>
      <c r="H73" s="6">
        <v>0</v>
      </c>
      <c r="I73" s="6">
        <f t="shared" si="4"/>
        <v>48800</v>
      </c>
    </row>
    <row r="74" spans="1:9" ht="47.25" customHeight="1">
      <c r="A74" s="16" t="s">
        <v>315</v>
      </c>
      <c r="B74" s="3" t="s">
        <v>90</v>
      </c>
      <c r="C74" s="3" t="s">
        <v>79</v>
      </c>
      <c r="D74" s="3" t="s">
        <v>78</v>
      </c>
      <c r="E74" s="3" t="s">
        <v>86</v>
      </c>
      <c r="F74" s="3" t="s">
        <v>82</v>
      </c>
      <c r="G74" s="6">
        <v>90560</v>
      </c>
      <c r="H74" s="6">
        <v>0</v>
      </c>
      <c r="I74" s="6">
        <f t="shared" si="4"/>
        <v>90560</v>
      </c>
    </row>
    <row r="75" spans="1:9" ht="63">
      <c r="A75" s="16" t="s">
        <v>316</v>
      </c>
      <c r="B75" s="3" t="s">
        <v>90</v>
      </c>
      <c r="C75" s="3" t="s">
        <v>79</v>
      </c>
      <c r="D75" s="3" t="s">
        <v>78</v>
      </c>
      <c r="E75" s="3" t="s">
        <v>87</v>
      </c>
      <c r="F75" s="3" t="s">
        <v>82</v>
      </c>
      <c r="G75" s="6">
        <v>51200</v>
      </c>
      <c r="H75" s="6">
        <v>0</v>
      </c>
      <c r="I75" s="6">
        <f t="shared" si="4"/>
        <v>51200</v>
      </c>
    </row>
    <row r="76" spans="1:9" ht="141.75" customHeight="1">
      <c r="A76" s="16" t="s">
        <v>350</v>
      </c>
      <c r="B76" s="3" t="s">
        <v>90</v>
      </c>
      <c r="C76" s="3" t="s">
        <v>79</v>
      </c>
      <c r="D76" s="3" t="s">
        <v>78</v>
      </c>
      <c r="E76" s="3" t="s">
        <v>348</v>
      </c>
      <c r="F76" s="3" t="s">
        <v>81</v>
      </c>
      <c r="G76" s="6">
        <v>2077547</v>
      </c>
      <c r="H76" s="6">
        <v>0</v>
      </c>
      <c r="I76" s="6">
        <f t="shared" si="4"/>
        <v>2077547</v>
      </c>
    </row>
    <row r="77" spans="1:9" ht="126" customHeight="1">
      <c r="A77" s="16" t="s">
        <v>351</v>
      </c>
      <c r="B77" s="3" t="s">
        <v>90</v>
      </c>
      <c r="C77" s="3" t="s">
        <v>79</v>
      </c>
      <c r="D77" s="3" t="s">
        <v>78</v>
      </c>
      <c r="E77" s="3" t="s">
        <v>349</v>
      </c>
      <c r="F77" s="3" t="s">
        <v>81</v>
      </c>
      <c r="G77" s="6">
        <v>109344.58</v>
      </c>
      <c r="H77" s="6">
        <v>0</v>
      </c>
      <c r="I77" s="6">
        <f t="shared" si="4"/>
        <v>109344.58</v>
      </c>
    </row>
    <row r="78" spans="1:9" s="9" customFormat="1" ht="32.25" customHeight="1">
      <c r="A78" s="24" t="s">
        <v>203</v>
      </c>
      <c r="B78" s="28" t="s">
        <v>90</v>
      </c>
      <c r="C78" s="28" t="s">
        <v>79</v>
      </c>
      <c r="D78" s="28" t="s">
        <v>90</v>
      </c>
      <c r="E78" s="28" t="s">
        <v>245</v>
      </c>
      <c r="F78" s="28"/>
      <c r="G78" s="29">
        <f>SUM(G79:G86)</f>
        <v>24961606.18</v>
      </c>
      <c r="H78" s="29">
        <f>SUM(H79:H86)</f>
        <v>0</v>
      </c>
      <c r="I78" s="29">
        <f>SUM(I79:I86)</f>
        <v>24961606.18</v>
      </c>
    </row>
    <row r="79" spans="1:9" s="41" customFormat="1" ht="95.25" customHeight="1">
      <c r="A79" s="16" t="s">
        <v>353</v>
      </c>
      <c r="B79" s="40" t="s">
        <v>90</v>
      </c>
      <c r="C79" s="40" t="s">
        <v>79</v>
      </c>
      <c r="D79" s="40" t="s">
        <v>90</v>
      </c>
      <c r="E79" s="40" t="s">
        <v>352</v>
      </c>
      <c r="F79" s="40" t="s">
        <v>120</v>
      </c>
      <c r="G79" s="37">
        <v>7427230</v>
      </c>
      <c r="H79" s="6">
        <v>0</v>
      </c>
      <c r="I79" s="6">
        <f aca="true" t="shared" si="5" ref="I79:I86">G79+H79</f>
        <v>7427230</v>
      </c>
    </row>
    <row r="80" spans="1:9" ht="110.25">
      <c r="A80" s="16" t="s">
        <v>47</v>
      </c>
      <c r="B80" s="3" t="s">
        <v>90</v>
      </c>
      <c r="C80" s="3" t="s">
        <v>79</v>
      </c>
      <c r="D80" s="3" t="s">
        <v>90</v>
      </c>
      <c r="E80" s="3" t="s">
        <v>119</v>
      </c>
      <c r="F80" s="3" t="s">
        <v>120</v>
      </c>
      <c r="G80" s="6">
        <v>10814376.18</v>
      </c>
      <c r="H80" s="6">
        <v>0</v>
      </c>
      <c r="I80" s="6">
        <f t="shared" si="5"/>
        <v>10814376.18</v>
      </c>
    </row>
    <row r="81" spans="1:9" ht="110.25" customHeight="1">
      <c r="A81" s="16" t="s">
        <v>48</v>
      </c>
      <c r="B81" s="3" t="s">
        <v>90</v>
      </c>
      <c r="C81" s="3" t="s">
        <v>79</v>
      </c>
      <c r="D81" s="3" t="s">
        <v>90</v>
      </c>
      <c r="E81" s="3" t="s">
        <v>121</v>
      </c>
      <c r="F81" s="3" t="s">
        <v>120</v>
      </c>
      <c r="G81" s="6">
        <v>937100</v>
      </c>
      <c r="H81" s="6">
        <v>0</v>
      </c>
      <c r="I81" s="6">
        <f t="shared" si="5"/>
        <v>937100</v>
      </c>
    </row>
    <row r="82" spans="1:9" ht="113.25" customHeight="1">
      <c r="A82" s="16" t="s">
        <v>49</v>
      </c>
      <c r="B82" s="3" t="s">
        <v>90</v>
      </c>
      <c r="C82" s="3" t="s">
        <v>79</v>
      </c>
      <c r="D82" s="3" t="s">
        <v>90</v>
      </c>
      <c r="E82" s="3" t="s">
        <v>122</v>
      </c>
      <c r="F82" s="3" t="s">
        <v>120</v>
      </c>
      <c r="G82" s="6">
        <v>2170000</v>
      </c>
      <c r="H82" s="6">
        <v>0</v>
      </c>
      <c r="I82" s="6">
        <f t="shared" si="5"/>
        <v>2170000</v>
      </c>
    </row>
    <row r="83" spans="1:9" ht="109.5" customHeight="1">
      <c r="A83" s="16" t="s">
        <v>51</v>
      </c>
      <c r="B83" s="3" t="s">
        <v>90</v>
      </c>
      <c r="C83" s="3" t="s">
        <v>79</v>
      </c>
      <c r="D83" s="3" t="s">
        <v>90</v>
      </c>
      <c r="E83" s="3" t="s">
        <v>123</v>
      </c>
      <c r="F83" s="3" t="s">
        <v>120</v>
      </c>
      <c r="G83" s="6">
        <v>1100000</v>
      </c>
      <c r="H83" s="6">
        <v>0</v>
      </c>
      <c r="I83" s="6">
        <f t="shared" si="5"/>
        <v>1100000</v>
      </c>
    </row>
    <row r="84" spans="1:9" ht="110.25" customHeight="1">
      <c r="A84" s="16" t="s">
        <v>52</v>
      </c>
      <c r="B84" s="3" t="s">
        <v>90</v>
      </c>
      <c r="C84" s="3" t="s">
        <v>79</v>
      </c>
      <c r="D84" s="3" t="s">
        <v>90</v>
      </c>
      <c r="E84" s="3" t="s">
        <v>124</v>
      </c>
      <c r="F84" s="3" t="s">
        <v>120</v>
      </c>
      <c r="G84" s="6">
        <v>2470000</v>
      </c>
      <c r="H84" s="6">
        <v>0</v>
      </c>
      <c r="I84" s="6">
        <f t="shared" si="5"/>
        <v>2470000</v>
      </c>
    </row>
    <row r="85" spans="1:9" ht="141.75">
      <c r="A85" s="16" t="s">
        <v>53</v>
      </c>
      <c r="B85" s="3" t="s">
        <v>90</v>
      </c>
      <c r="C85" s="3" t="s">
        <v>79</v>
      </c>
      <c r="D85" s="3" t="s">
        <v>90</v>
      </c>
      <c r="E85" s="3" t="s">
        <v>125</v>
      </c>
      <c r="F85" s="3" t="s">
        <v>120</v>
      </c>
      <c r="G85" s="6">
        <v>12900</v>
      </c>
      <c r="H85" s="6">
        <v>0</v>
      </c>
      <c r="I85" s="6">
        <f t="shared" si="5"/>
        <v>12900</v>
      </c>
    </row>
    <row r="86" spans="1:9" ht="141.75">
      <c r="A86" s="16" t="s">
        <v>54</v>
      </c>
      <c r="B86" s="3" t="s">
        <v>90</v>
      </c>
      <c r="C86" s="3" t="s">
        <v>79</v>
      </c>
      <c r="D86" s="3" t="s">
        <v>90</v>
      </c>
      <c r="E86" s="3" t="s">
        <v>126</v>
      </c>
      <c r="F86" s="3" t="s">
        <v>120</v>
      </c>
      <c r="G86" s="6">
        <v>30000</v>
      </c>
      <c r="H86" s="6">
        <v>0</v>
      </c>
      <c r="I86" s="6">
        <f t="shared" si="5"/>
        <v>30000</v>
      </c>
    </row>
    <row r="87" spans="1:9" s="9" customFormat="1" ht="31.5">
      <c r="A87" s="24" t="s">
        <v>204</v>
      </c>
      <c r="B87" s="28" t="s">
        <v>90</v>
      </c>
      <c r="C87" s="28" t="s">
        <v>79</v>
      </c>
      <c r="D87" s="28" t="s">
        <v>94</v>
      </c>
      <c r="E87" s="28" t="s">
        <v>245</v>
      </c>
      <c r="F87" s="28"/>
      <c r="G87" s="29">
        <f>SUM(G88:G94)</f>
        <v>7571813.649999999</v>
      </c>
      <c r="H87" s="29">
        <f>SUM(H88:H94)</f>
        <v>0</v>
      </c>
      <c r="I87" s="29">
        <f>SUM(I88:I94)</f>
        <v>7571813.649999999</v>
      </c>
    </row>
    <row r="88" spans="1:9" ht="46.5" customHeight="1">
      <c r="A88" s="16" t="s">
        <v>320</v>
      </c>
      <c r="B88" s="3" t="s">
        <v>90</v>
      </c>
      <c r="C88" s="3" t="s">
        <v>79</v>
      </c>
      <c r="D88" s="3" t="s">
        <v>94</v>
      </c>
      <c r="E88" s="3" t="s">
        <v>85</v>
      </c>
      <c r="F88" s="3" t="s">
        <v>82</v>
      </c>
      <c r="G88" s="6">
        <v>110800</v>
      </c>
      <c r="H88" s="6">
        <v>0</v>
      </c>
      <c r="I88" s="6">
        <f aca="true" t="shared" si="6" ref="I88:I94">G88+H88</f>
        <v>110800</v>
      </c>
    </row>
    <row r="89" spans="1:9" ht="96.75" customHeight="1">
      <c r="A89" s="16" t="s">
        <v>254</v>
      </c>
      <c r="B89" s="3" t="s">
        <v>90</v>
      </c>
      <c r="C89" s="3" t="s">
        <v>79</v>
      </c>
      <c r="D89" s="3" t="s">
        <v>94</v>
      </c>
      <c r="E89" s="3" t="s">
        <v>127</v>
      </c>
      <c r="F89" s="3" t="s">
        <v>81</v>
      </c>
      <c r="G89" s="6">
        <v>1990918</v>
      </c>
      <c r="H89" s="6">
        <v>0</v>
      </c>
      <c r="I89" s="6">
        <f t="shared" si="6"/>
        <v>1990918</v>
      </c>
    </row>
    <row r="90" spans="1:9" ht="63.75" customHeight="1">
      <c r="A90" s="16" t="s">
        <v>20</v>
      </c>
      <c r="B90" s="3" t="s">
        <v>90</v>
      </c>
      <c r="C90" s="3" t="s">
        <v>79</v>
      </c>
      <c r="D90" s="3" t="s">
        <v>94</v>
      </c>
      <c r="E90" s="3" t="s">
        <v>127</v>
      </c>
      <c r="F90" s="3" t="s">
        <v>82</v>
      </c>
      <c r="G90" s="6">
        <f>804401-110800</f>
        <v>693601</v>
      </c>
      <c r="H90" s="6">
        <v>0</v>
      </c>
      <c r="I90" s="6">
        <f t="shared" si="6"/>
        <v>693601</v>
      </c>
    </row>
    <row r="91" spans="1:9" ht="157.5">
      <c r="A91" s="16" t="s">
        <v>255</v>
      </c>
      <c r="B91" s="3" t="s">
        <v>90</v>
      </c>
      <c r="C91" s="3" t="s">
        <v>79</v>
      </c>
      <c r="D91" s="3" t="s">
        <v>94</v>
      </c>
      <c r="E91" s="3" t="s">
        <v>128</v>
      </c>
      <c r="F91" s="3" t="s">
        <v>81</v>
      </c>
      <c r="G91" s="6">
        <v>3656567.53</v>
      </c>
      <c r="H91" s="6">
        <v>0</v>
      </c>
      <c r="I91" s="6">
        <f t="shared" si="6"/>
        <v>3656567.53</v>
      </c>
    </row>
    <row r="92" spans="1:9" ht="112.5" customHeight="1">
      <c r="A92" s="16" t="s">
        <v>21</v>
      </c>
      <c r="B92" s="3" t="s">
        <v>90</v>
      </c>
      <c r="C92" s="3" t="s">
        <v>79</v>
      </c>
      <c r="D92" s="3" t="s">
        <v>94</v>
      </c>
      <c r="E92" s="3" t="s">
        <v>128</v>
      </c>
      <c r="F92" s="3" t="s">
        <v>82</v>
      </c>
      <c r="G92" s="6">
        <v>1109913.96</v>
      </c>
      <c r="H92" s="6">
        <v>0</v>
      </c>
      <c r="I92" s="6">
        <f t="shared" si="6"/>
        <v>1109913.96</v>
      </c>
    </row>
    <row r="93" spans="1:9" ht="96" customHeight="1">
      <c r="A93" s="16" t="s">
        <v>246</v>
      </c>
      <c r="B93" s="3" t="s">
        <v>90</v>
      </c>
      <c r="C93" s="3" t="s">
        <v>79</v>
      </c>
      <c r="D93" s="3" t="s">
        <v>94</v>
      </c>
      <c r="E93" s="3" t="s">
        <v>128</v>
      </c>
      <c r="F93" s="3" t="s">
        <v>83</v>
      </c>
      <c r="G93" s="37">
        <v>7820</v>
      </c>
      <c r="H93" s="6">
        <v>0</v>
      </c>
      <c r="I93" s="6">
        <f t="shared" si="6"/>
        <v>7820</v>
      </c>
    </row>
    <row r="94" spans="1:9" ht="87" customHeight="1">
      <c r="A94" s="16" t="s">
        <v>224</v>
      </c>
      <c r="B94" s="3" t="s">
        <v>90</v>
      </c>
      <c r="C94" s="3" t="s">
        <v>79</v>
      </c>
      <c r="D94" s="3" t="s">
        <v>94</v>
      </c>
      <c r="E94" s="3" t="s">
        <v>223</v>
      </c>
      <c r="F94" s="3" t="s">
        <v>82</v>
      </c>
      <c r="G94" s="37">
        <v>2193.16</v>
      </c>
      <c r="H94" s="6">
        <v>0</v>
      </c>
      <c r="I94" s="6">
        <f t="shared" si="6"/>
        <v>2193.16</v>
      </c>
    </row>
    <row r="95" spans="1:9" s="9" customFormat="1" ht="15.75">
      <c r="A95" s="30" t="s">
        <v>205</v>
      </c>
      <c r="B95" s="28" t="s">
        <v>90</v>
      </c>
      <c r="C95" s="28" t="s">
        <v>79</v>
      </c>
      <c r="D95" s="28" t="s">
        <v>97</v>
      </c>
      <c r="E95" s="28" t="s">
        <v>245</v>
      </c>
      <c r="F95" s="28"/>
      <c r="G95" s="29">
        <f>SUM(G96:G99)</f>
        <v>2459240.4</v>
      </c>
      <c r="H95" s="29">
        <f>SUM(H96:H99)</f>
        <v>0</v>
      </c>
      <c r="I95" s="29">
        <f>SUM(I96:I99)</f>
        <v>2459240.4</v>
      </c>
    </row>
    <row r="96" spans="1:9" ht="83.25" customHeight="1">
      <c r="A96" s="16" t="s">
        <v>256</v>
      </c>
      <c r="B96" s="3" t="s">
        <v>90</v>
      </c>
      <c r="C96" s="3" t="s">
        <v>79</v>
      </c>
      <c r="D96" s="3" t="s">
        <v>97</v>
      </c>
      <c r="E96" s="3" t="s">
        <v>129</v>
      </c>
      <c r="F96" s="3" t="s">
        <v>81</v>
      </c>
      <c r="G96" s="6">
        <v>1812488.4</v>
      </c>
      <c r="H96" s="6">
        <v>0</v>
      </c>
      <c r="I96" s="6">
        <f>G96+H96</f>
        <v>1812488.4</v>
      </c>
    </row>
    <row r="97" spans="1:9" ht="47.25" customHeight="1">
      <c r="A97" s="16" t="s">
        <v>22</v>
      </c>
      <c r="B97" s="3" t="s">
        <v>90</v>
      </c>
      <c r="C97" s="3" t="s">
        <v>79</v>
      </c>
      <c r="D97" s="3" t="s">
        <v>97</v>
      </c>
      <c r="E97" s="3" t="s">
        <v>129</v>
      </c>
      <c r="F97" s="3" t="s">
        <v>82</v>
      </c>
      <c r="G97" s="6">
        <v>570331</v>
      </c>
      <c r="H97" s="6">
        <v>0</v>
      </c>
      <c r="I97" s="6">
        <f>G97+H97</f>
        <v>570331</v>
      </c>
    </row>
    <row r="98" spans="1:9" ht="36" customHeight="1">
      <c r="A98" s="16" t="s">
        <v>64</v>
      </c>
      <c r="B98" s="3" t="s">
        <v>90</v>
      </c>
      <c r="C98" s="3" t="s">
        <v>79</v>
      </c>
      <c r="D98" s="3" t="s">
        <v>97</v>
      </c>
      <c r="E98" s="3" t="s">
        <v>129</v>
      </c>
      <c r="F98" s="3" t="s">
        <v>83</v>
      </c>
      <c r="G98" s="6">
        <v>21070</v>
      </c>
      <c r="H98" s="6">
        <v>0</v>
      </c>
      <c r="I98" s="6">
        <f>G98+H98</f>
        <v>21070</v>
      </c>
    </row>
    <row r="99" spans="1:9" ht="48.75" customHeight="1">
      <c r="A99" s="16" t="s">
        <v>320</v>
      </c>
      <c r="B99" s="3" t="s">
        <v>90</v>
      </c>
      <c r="C99" s="3" t="s">
        <v>79</v>
      </c>
      <c r="D99" s="3" t="s">
        <v>97</v>
      </c>
      <c r="E99" s="3" t="s">
        <v>85</v>
      </c>
      <c r="F99" s="3" t="s">
        <v>82</v>
      </c>
      <c r="G99" s="6">
        <v>55351</v>
      </c>
      <c r="H99" s="6">
        <v>0</v>
      </c>
      <c r="I99" s="6">
        <f>G99+H99</f>
        <v>55351</v>
      </c>
    </row>
    <row r="100" spans="1:9" s="9" customFormat="1" ht="22.5" customHeight="1">
      <c r="A100" s="24" t="s">
        <v>206</v>
      </c>
      <c r="B100" s="28" t="s">
        <v>90</v>
      </c>
      <c r="C100" s="28" t="s">
        <v>79</v>
      </c>
      <c r="D100" s="28" t="s">
        <v>99</v>
      </c>
      <c r="E100" s="28" t="s">
        <v>245</v>
      </c>
      <c r="F100" s="28"/>
      <c r="G100" s="29">
        <f>SUM(G101:G101)</f>
        <v>528500</v>
      </c>
      <c r="H100" s="29">
        <f>SUM(H101:H101)</f>
        <v>0</v>
      </c>
      <c r="I100" s="29">
        <f>SUM(I101:I101)</f>
        <v>528500</v>
      </c>
    </row>
    <row r="101" spans="1:9" ht="97.5" customHeight="1">
      <c r="A101" s="16" t="s">
        <v>23</v>
      </c>
      <c r="B101" s="3" t="s">
        <v>90</v>
      </c>
      <c r="C101" s="3" t="s">
        <v>79</v>
      </c>
      <c r="D101" s="3" t="s">
        <v>99</v>
      </c>
      <c r="E101" s="3" t="s">
        <v>130</v>
      </c>
      <c r="F101" s="3" t="s">
        <v>82</v>
      </c>
      <c r="G101" s="6">
        <v>528500</v>
      </c>
      <c r="H101" s="6">
        <v>0</v>
      </c>
      <c r="I101" s="6">
        <f>G101+H101</f>
        <v>528500</v>
      </c>
    </row>
    <row r="102" spans="1:9" s="9" customFormat="1" ht="51" customHeight="1">
      <c r="A102" s="24" t="s">
        <v>207</v>
      </c>
      <c r="B102" s="28" t="s">
        <v>90</v>
      </c>
      <c r="C102" s="28" t="s">
        <v>79</v>
      </c>
      <c r="D102" s="28" t="s">
        <v>77</v>
      </c>
      <c r="E102" s="28" t="s">
        <v>245</v>
      </c>
      <c r="F102" s="28"/>
      <c r="G102" s="29">
        <f>SUM(G103:G103)</f>
        <v>1850000</v>
      </c>
      <c r="H102" s="29">
        <f>SUM(H103:H103)</f>
        <v>0</v>
      </c>
      <c r="I102" s="29">
        <f>SUM(I103:I103)</f>
        <v>1850000</v>
      </c>
    </row>
    <row r="103" spans="1:9" ht="110.25">
      <c r="A103" s="16" t="s">
        <v>56</v>
      </c>
      <c r="B103" s="3" t="s">
        <v>90</v>
      </c>
      <c r="C103" s="3" t="s">
        <v>79</v>
      </c>
      <c r="D103" s="3" t="s">
        <v>77</v>
      </c>
      <c r="E103" s="3" t="s">
        <v>131</v>
      </c>
      <c r="F103" s="3" t="s">
        <v>120</v>
      </c>
      <c r="G103" s="6">
        <v>1850000</v>
      </c>
      <c r="H103" s="6">
        <v>0</v>
      </c>
      <c r="I103" s="6">
        <f>G103+H103</f>
        <v>1850000</v>
      </c>
    </row>
    <row r="104" spans="1:9" s="11" customFormat="1" ht="75">
      <c r="A104" s="18" t="s">
        <v>324</v>
      </c>
      <c r="B104" s="20" t="s">
        <v>97</v>
      </c>
      <c r="C104" s="20" t="s">
        <v>79</v>
      </c>
      <c r="D104" s="20" t="s">
        <v>185</v>
      </c>
      <c r="E104" s="20" t="s">
        <v>245</v>
      </c>
      <c r="F104" s="20"/>
      <c r="G104" s="23">
        <f>G105+G113</f>
        <v>9175043.32</v>
      </c>
      <c r="H104" s="23">
        <f>H105+H113</f>
        <v>0</v>
      </c>
      <c r="I104" s="23">
        <f>I105+I113</f>
        <v>9175043.32</v>
      </c>
    </row>
    <row r="105" spans="1:9" s="9" customFormat="1" ht="47.25">
      <c r="A105" s="24" t="s">
        <v>208</v>
      </c>
      <c r="B105" s="28" t="s">
        <v>97</v>
      </c>
      <c r="C105" s="28" t="s">
        <v>79</v>
      </c>
      <c r="D105" s="28" t="s">
        <v>78</v>
      </c>
      <c r="E105" s="28" t="s">
        <v>245</v>
      </c>
      <c r="F105" s="28"/>
      <c r="G105" s="29">
        <f>SUM(G106:G112)</f>
        <v>8320043.32</v>
      </c>
      <c r="H105" s="29">
        <f>SUM(H106:H112)</f>
        <v>0</v>
      </c>
      <c r="I105" s="29">
        <f>SUM(I106:I112)</f>
        <v>8320043.32</v>
      </c>
    </row>
    <row r="106" spans="1:9" ht="63.75" customHeight="1">
      <c r="A106" s="39" t="s">
        <v>4</v>
      </c>
      <c r="B106" s="3" t="s">
        <v>97</v>
      </c>
      <c r="C106" s="3" t="s">
        <v>79</v>
      </c>
      <c r="D106" s="3" t="s">
        <v>78</v>
      </c>
      <c r="E106" s="3" t="s">
        <v>133</v>
      </c>
      <c r="F106" s="3" t="s">
        <v>120</v>
      </c>
      <c r="G106" s="6">
        <f>6339683-76541.19</f>
        <v>6263141.81</v>
      </c>
      <c r="H106" s="6">
        <v>0</v>
      </c>
      <c r="I106" s="6">
        <f aca="true" t="shared" si="7" ref="I106:I112">G106+H106</f>
        <v>6263141.81</v>
      </c>
    </row>
    <row r="107" spans="1:9" ht="63" customHeight="1">
      <c r="A107" s="16" t="s">
        <v>265</v>
      </c>
      <c r="B107" s="3" t="s">
        <v>97</v>
      </c>
      <c r="C107" s="3" t="s">
        <v>79</v>
      </c>
      <c r="D107" s="3" t="s">
        <v>78</v>
      </c>
      <c r="E107" s="3" t="s">
        <v>85</v>
      </c>
      <c r="F107" s="3" t="s">
        <v>120</v>
      </c>
      <c r="G107" s="6">
        <v>41973</v>
      </c>
      <c r="H107" s="6">
        <v>0</v>
      </c>
      <c r="I107" s="6">
        <f t="shared" si="7"/>
        <v>41973</v>
      </c>
    </row>
    <row r="108" spans="1:9" ht="62.25" customHeight="1">
      <c r="A108" s="16" t="s">
        <v>284</v>
      </c>
      <c r="B108" s="3" t="s">
        <v>97</v>
      </c>
      <c r="C108" s="3" t="s">
        <v>79</v>
      </c>
      <c r="D108" s="3" t="s">
        <v>78</v>
      </c>
      <c r="E108" s="3" t="s">
        <v>86</v>
      </c>
      <c r="F108" s="3" t="s">
        <v>120</v>
      </c>
      <c r="G108" s="6">
        <v>23052</v>
      </c>
      <c r="H108" s="6">
        <v>0</v>
      </c>
      <c r="I108" s="6">
        <f t="shared" si="7"/>
        <v>23052</v>
      </c>
    </row>
    <row r="109" spans="1:11" ht="64.5" customHeight="1">
      <c r="A109" s="16" t="s">
        <v>285</v>
      </c>
      <c r="B109" s="3" t="s">
        <v>97</v>
      </c>
      <c r="C109" s="3" t="s">
        <v>79</v>
      </c>
      <c r="D109" s="3" t="s">
        <v>78</v>
      </c>
      <c r="E109" s="3" t="s">
        <v>87</v>
      </c>
      <c r="F109" s="3" t="s">
        <v>120</v>
      </c>
      <c r="G109" s="6">
        <v>40000</v>
      </c>
      <c r="H109" s="6">
        <v>0</v>
      </c>
      <c r="I109" s="6">
        <f t="shared" si="7"/>
        <v>40000</v>
      </c>
      <c r="K109" s="7"/>
    </row>
    <row r="110" spans="1:9" ht="114" customHeight="1">
      <c r="A110" s="39" t="s">
        <v>5</v>
      </c>
      <c r="B110" s="3" t="s">
        <v>97</v>
      </c>
      <c r="C110" s="3" t="s">
        <v>79</v>
      </c>
      <c r="D110" s="3" t="s">
        <v>78</v>
      </c>
      <c r="E110" s="3" t="s">
        <v>330</v>
      </c>
      <c r="F110" s="3" t="s">
        <v>120</v>
      </c>
      <c r="G110" s="6">
        <v>1454282.7</v>
      </c>
      <c r="H110" s="6">
        <v>0</v>
      </c>
      <c r="I110" s="6">
        <f t="shared" si="7"/>
        <v>1454282.7</v>
      </c>
    </row>
    <row r="111" spans="1:9" ht="93.75" customHeight="1">
      <c r="A111" s="39" t="s">
        <v>6</v>
      </c>
      <c r="B111" s="3" t="s">
        <v>97</v>
      </c>
      <c r="C111" s="3" t="s">
        <v>79</v>
      </c>
      <c r="D111" s="3" t="s">
        <v>78</v>
      </c>
      <c r="E111" s="3" t="s">
        <v>331</v>
      </c>
      <c r="F111" s="3" t="s">
        <v>120</v>
      </c>
      <c r="G111" s="6">
        <v>76541.19</v>
      </c>
      <c r="H111" s="6">
        <v>0</v>
      </c>
      <c r="I111" s="6">
        <f t="shared" si="7"/>
        <v>76541.19</v>
      </c>
    </row>
    <row r="112" spans="1:9" ht="65.25" customHeight="1">
      <c r="A112" s="16" t="s">
        <v>267</v>
      </c>
      <c r="B112" s="3" t="s">
        <v>97</v>
      </c>
      <c r="C112" s="3" t="s">
        <v>79</v>
      </c>
      <c r="D112" s="3" t="s">
        <v>78</v>
      </c>
      <c r="E112" s="3" t="s">
        <v>89</v>
      </c>
      <c r="F112" s="3" t="s">
        <v>120</v>
      </c>
      <c r="G112" s="6">
        <v>421052.62</v>
      </c>
      <c r="H112" s="6">
        <v>0</v>
      </c>
      <c r="I112" s="6">
        <f t="shared" si="7"/>
        <v>421052.62</v>
      </c>
    </row>
    <row r="113" spans="1:9" s="9" customFormat="1" ht="47.25">
      <c r="A113" s="24" t="s">
        <v>209</v>
      </c>
      <c r="B113" s="28" t="s">
        <v>97</v>
      </c>
      <c r="C113" s="28" t="s">
        <v>79</v>
      </c>
      <c r="D113" s="28" t="s">
        <v>90</v>
      </c>
      <c r="E113" s="28" t="s">
        <v>245</v>
      </c>
      <c r="F113" s="28"/>
      <c r="G113" s="29">
        <f>SUM(G114:G116)</f>
        <v>855000</v>
      </c>
      <c r="H113" s="29">
        <f>SUM(H114:H116)</f>
        <v>0</v>
      </c>
      <c r="I113" s="29">
        <f>SUM(I114:I116)</f>
        <v>855000</v>
      </c>
    </row>
    <row r="114" spans="1:9" ht="63">
      <c r="A114" s="16" t="s">
        <v>268</v>
      </c>
      <c r="B114" s="3" t="s">
        <v>97</v>
      </c>
      <c r="C114" s="3" t="s">
        <v>79</v>
      </c>
      <c r="D114" s="3" t="s">
        <v>90</v>
      </c>
      <c r="E114" s="3" t="s">
        <v>135</v>
      </c>
      <c r="F114" s="3" t="s">
        <v>120</v>
      </c>
      <c r="G114" s="6">
        <v>305000</v>
      </c>
      <c r="H114" s="6">
        <v>0</v>
      </c>
      <c r="I114" s="6">
        <f>G114+H114</f>
        <v>305000</v>
      </c>
    </row>
    <row r="115" spans="1:9" ht="126">
      <c r="A115" s="16" t="s">
        <v>269</v>
      </c>
      <c r="B115" s="3" t="s">
        <v>97</v>
      </c>
      <c r="C115" s="3" t="s">
        <v>79</v>
      </c>
      <c r="D115" s="3" t="s">
        <v>90</v>
      </c>
      <c r="E115" s="3" t="s">
        <v>136</v>
      </c>
      <c r="F115" s="3" t="s">
        <v>120</v>
      </c>
      <c r="G115" s="6">
        <v>138850</v>
      </c>
      <c r="H115" s="6">
        <v>0</v>
      </c>
      <c r="I115" s="6">
        <f>G115+H115</f>
        <v>138850</v>
      </c>
    </row>
    <row r="116" spans="1:9" ht="94.5">
      <c r="A116" s="16" t="s">
        <v>270</v>
      </c>
      <c r="B116" s="3" t="s">
        <v>97</v>
      </c>
      <c r="C116" s="3" t="s">
        <v>79</v>
      </c>
      <c r="D116" s="3" t="s">
        <v>90</v>
      </c>
      <c r="E116" s="3" t="s">
        <v>137</v>
      </c>
      <c r="F116" s="3" t="s">
        <v>120</v>
      </c>
      <c r="G116" s="6">
        <v>411150</v>
      </c>
      <c r="H116" s="6">
        <v>0</v>
      </c>
      <c r="I116" s="6">
        <f>G116+H116</f>
        <v>411150</v>
      </c>
    </row>
    <row r="117" spans="1:9" ht="77.25" customHeight="1">
      <c r="A117" s="18" t="s">
        <v>301</v>
      </c>
      <c r="B117" s="20" t="s">
        <v>96</v>
      </c>
      <c r="C117" s="20" t="s">
        <v>79</v>
      </c>
      <c r="D117" s="20" t="s">
        <v>185</v>
      </c>
      <c r="E117" s="20" t="s">
        <v>245</v>
      </c>
      <c r="F117" s="42"/>
      <c r="G117" s="23">
        <f aca="true" t="shared" si="8" ref="G117:I118">G118</f>
        <v>72000</v>
      </c>
      <c r="H117" s="23">
        <f t="shared" si="8"/>
        <v>0</v>
      </c>
      <c r="I117" s="23">
        <f t="shared" si="8"/>
        <v>72000</v>
      </c>
    </row>
    <row r="118" spans="1:9" ht="47.25">
      <c r="A118" s="34" t="s">
        <v>302</v>
      </c>
      <c r="B118" s="35" t="s">
        <v>96</v>
      </c>
      <c r="C118" s="35" t="s">
        <v>79</v>
      </c>
      <c r="D118" s="35" t="s">
        <v>78</v>
      </c>
      <c r="E118" s="35" t="s">
        <v>245</v>
      </c>
      <c r="F118" s="35"/>
      <c r="G118" s="36">
        <f t="shared" si="8"/>
        <v>72000</v>
      </c>
      <c r="H118" s="36">
        <f t="shared" si="8"/>
        <v>0</v>
      </c>
      <c r="I118" s="36">
        <f t="shared" si="8"/>
        <v>72000</v>
      </c>
    </row>
    <row r="119" spans="1:9" ht="78.75">
      <c r="A119" s="16" t="s">
        <v>24</v>
      </c>
      <c r="B119" s="3" t="s">
        <v>96</v>
      </c>
      <c r="C119" s="3" t="s">
        <v>79</v>
      </c>
      <c r="D119" s="3" t="s">
        <v>78</v>
      </c>
      <c r="E119" s="3" t="s">
        <v>303</v>
      </c>
      <c r="F119" s="3" t="s">
        <v>82</v>
      </c>
      <c r="G119" s="6">
        <v>72000</v>
      </c>
      <c r="H119" s="6">
        <v>0</v>
      </c>
      <c r="I119" s="37">
        <f>G119+H119</f>
        <v>72000</v>
      </c>
    </row>
    <row r="120" spans="1:9" s="10" customFormat="1" ht="75">
      <c r="A120" s="18" t="s">
        <v>210</v>
      </c>
      <c r="B120" s="20" t="s">
        <v>99</v>
      </c>
      <c r="C120" s="20" t="s">
        <v>79</v>
      </c>
      <c r="D120" s="20" t="s">
        <v>185</v>
      </c>
      <c r="E120" s="20" t="s">
        <v>245</v>
      </c>
      <c r="F120" s="20"/>
      <c r="G120" s="23">
        <f>G121+G125</f>
        <v>261000</v>
      </c>
      <c r="H120" s="23" t="e">
        <f>H121+H125+#REF!</f>
        <v>#REF!</v>
      </c>
      <c r="I120" s="23" t="e">
        <f>I121+I125+#REF!</f>
        <v>#REF!</v>
      </c>
    </row>
    <row r="121" spans="1:9" s="12" customFormat="1" ht="47.25">
      <c r="A121" s="31" t="s">
        <v>211</v>
      </c>
      <c r="B121" s="32" t="s">
        <v>99</v>
      </c>
      <c r="C121" s="32" t="s">
        <v>138</v>
      </c>
      <c r="D121" s="32" t="s">
        <v>185</v>
      </c>
      <c r="E121" s="32" t="s">
        <v>245</v>
      </c>
      <c r="F121" s="32"/>
      <c r="G121" s="33">
        <f>SUM(G122)</f>
        <v>142000</v>
      </c>
      <c r="H121" s="33">
        <f>SUM(H122)</f>
        <v>0</v>
      </c>
      <c r="I121" s="33">
        <f>SUM(I122)</f>
        <v>142000</v>
      </c>
    </row>
    <row r="122" spans="1:9" s="9" customFormat="1" ht="31.5">
      <c r="A122" s="24" t="s">
        <v>212</v>
      </c>
      <c r="B122" s="28" t="s">
        <v>99</v>
      </c>
      <c r="C122" s="28" t="s">
        <v>138</v>
      </c>
      <c r="D122" s="28" t="s">
        <v>78</v>
      </c>
      <c r="E122" s="28" t="s">
        <v>245</v>
      </c>
      <c r="F122" s="28"/>
      <c r="G122" s="29">
        <f>SUM(G123:G124)</f>
        <v>142000</v>
      </c>
      <c r="H122" s="29">
        <f>SUM(H123:H124)</f>
        <v>0</v>
      </c>
      <c r="I122" s="29">
        <f>SUM(I123:I124)</f>
        <v>142000</v>
      </c>
    </row>
    <row r="123" spans="1:9" ht="49.5" customHeight="1">
      <c r="A123" s="16" t="s">
        <v>58</v>
      </c>
      <c r="B123" s="3" t="s">
        <v>99</v>
      </c>
      <c r="C123" s="3" t="s">
        <v>138</v>
      </c>
      <c r="D123" s="3" t="s">
        <v>78</v>
      </c>
      <c r="E123" s="3" t="s">
        <v>139</v>
      </c>
      <c r="F123" s="3" t="s">
        <v>120</v>
      </c>
      <c r="G123" s="6">
        <v>85000</v>
      </c>
      <c r="H123" s="6">
        <v>0</v>
      </c>
      <c r="I123" s="6">
        <f>G123+H123</f>
        <v>85000</v>
      </c>
    </row>
    <row r="124" spans="1:9" ht="63" customHeight="1">
      <c r="A124" s="16" t="s">
        <v>345</v>
      </c>
      <c r="B124" s="3" t="s">
        <v>99</v>
      </c>
      <c r="C124" s="3" t="s">
        <v>138</v>
      </c>
      <c r="D124" s="3" t="s">
        <v>78</v>
      </c>
      <c r="E124" s="3" t="s">
        <v>344</v>
      </c>
      <c r="F124" s="3" t="s">
        <v>120</v>
      </c>
      <c r="G124" s="6">
        <v>57000</v>
      </c>
      <c r="H124" s="6">
        <v>0</v>
      </c>
      <c r="I124" s="6">
        <f>G124+H124</f>
        <v>57000</v>
      </c>
    </row>
    <row r="125" spans="1:9" s="12" customFormat="1" ht="47.25">
      <c r="A125" s="31" t="s">
        <v>213</v>
      </c>
      <c r="B125" s="32" t="s">
        <v>99</v>
      </c>
      <c r="C125" s="32" t="s">
        <v>140</v>
      </c>
      <c r="D125" s="32" t="s">
        <v>185</v>
      </c>
      <c r="E125" s="32" t="s">
        <v>245</v>
      </c>
      <c r="F125" s="32"/>
      <c r="G125" s="33">
        <f aca="true" t="shared" si="9" ref="G125:I126">SUM(G126)</f>
        <v>119000</v>
      </c>
      <c r="H125" s="33">
        <f t="shared" si="9"/>
        <v>0</v>
      </c>
      <c r="I125" s="33">
        <f t="shared" si="9"/>
        <v>119000</v>
      </c>
    </row>
    <row r="126" spans="1:9" s="9" customFormat="1" ht="31.5">
      <c r="A126" s="24" t="s">
        <v>214</v>
      </c>
      <c r="B126" s="28" t="s">
        <v>99</v>
      </c>
      <c r="C126" s="28" t="s">
        <v>140</v>
      </c>
      <c r="D126" s="28" t="s">
        <v>78</v>
      </c>
      <c r="E126" s="28" t="s">
        <v>245</v>
      </c>
      <c r="F126" s="28"/>
      <c r="G126" s="29">
        <f t="shared" si="9"/>
        <v>119000</v>
      </c>
      <c r="H126" s="29">
        <f t="shared" si="9"/>
        <v>0</v>
      </c>
      <c r="I126" s="29">
        <f t="shared" si="9"/>
        <v>119000</v>
      </c>
    </row>
    <row r="127" spans="1:9" ht="48" customHeight="1">
      <c r="A127" s="16" t="s">
        <v>65</v>
      </c>
      <c r="B127" s="3" t="s">
        <v>99</v>
      </c>
      <c r="C127" s="3" t="s">
        <v>140</v>
      </c>
      <c r="D127" s="3" t="s">
        <v>78</v>
      </c>
      <c r="E127" s="3" t="s">
        <v>141</v>
      </c>
      <c r="F127" s="3" t="s">
        <v>83</v>
      </c>
      <c r="G127" s="6">
        <v>119000</v>
      </c>
      <c r="H127" s="6">
        <v>0</v>
      </c>
      <c r="I127" s="6">
        <f>G127+H127</f>
        <v>119000</v>
      </c>
    </row>
    <row r="128" spans="1:9" s="10" customFormat="1" ht="75">
      <c r="A128" s="18" t="s">
        <v>335</v>
      </c>
      <c r="B128" s="20" t="s">
        <v>77</v>
      </c>
      <c r="C128" s="20" t="s">
        <v>79</v>
      </c>
      <c r="D128" s="20" t="s">
        <v>185</v>
      </c>
      <c r="E128" s="20" t="s">
        <v>245</v>
      </c>
      <c r="F128" s="20"/>
      <c r="G128" s="23">
        <f>G129</f>
        <v>32080</v>
      </c>
      <c r="H128" s="23">
        <f>H129</f>
        <v>0</v>
      </c>
      <c r="I128" s="23">
        <f>I129</f>
        <v>32080</v>
      </c>
    </row>
    <row r="129" spans="1:10" ht="31.5">
      <c r="A129" s="24" t="s">
        <v>336</v>
      </c>
      <c r="B129" s="28" t="s">
        <v>77</v>
      </c>
      <c r="C129" s="28" t="s">
        <v>79</v>
      </c>
      <c r="D129" s="28" t="s">
        <v>78</v>
      </c>
      <c r="E129" s="28" t="s">
        <v>245</v>
      </c>
      <c r="F129" s="28"/>
      <c r="G129" s="29">
        <f>SUM(G130:G131)</f>
        <v>32080</v>
      </c>
      <c r="H129" s="29">
        <f>SUM(H130:H131)</f>
        <v>0</v>
      </c>
      <c r="I129" s="29">
        <f>SUM(I130:I131)</f>
        <v>32080</v>
      </c>
      <c r="J129" s="38"/>
    </row>
    <row r="130" spans="1:10" ht="63.75" customHeight="1">
      <c r="A130" s="16" t="s">
        <v>338</v>
      </c>
      <c r="B130" s="3" t="s">
        <v>77</v>
      </c>
      <c r="C130" s="3" t="s">
        <v>79</v>
      </c>
      <c r="D130" s="3" t="s">
        <v>78</v>
      </c>
      <c r="E130" s="3" t="s">
        <v>337</v>
      </c>
      <c r="F130" s="3" t="s">
        <v>82</v>
      </c>
      <c r="G130" s="6">
        <v>2080</v>
      </c>
      <c r="H130" s="6">
        <v>0</v>
      </c>
      <c r="I130" s="6">
        <f>G130+H130</f>
        <v>2080</v>
      </c>
      <c r="J130" s="38"/>
    </row>
    <row r="131" spans="1:10" ht="78.75">
      <c r="A131" s="16" t="s">
        <v>339</v>
      </c>
      <c r="B131" s="3" t="s">
        <v>77</v>
      </c>
      <c r="C131" s="3" t="s">
        <v>79</v>
      </c>
      <c r="D131" s="3" t="s">
        <v>78</v>
      </c>
      <c r="E131" s="3" t="s">
        <v>340</v>
      </c>
      <c r="F131" s="3" t="s">
        <v>82</v>
      </c>
      <c r="G131" s="6">
        <v>30000</v>
      </c>
      <c r="H131" s="6">
        <v>0</v>
      </c>
      <c r="I131" s="6">
        <f>G131+H131</f>
        <v>30000</v>
      </c>
      <c r="J131" s="38"/>
    </row>
    <row r="132" spans="1:9" s="10" customFormat="1" ht="75">
      <c r="A132" s="18" t="s">
        <v>215</v>
      </c>
      <c r="B132" s="20" t="s">
        <v>116</v>
      </c>
      <c r="C132" s="20" t="s">
        <v>79</v>
      </c>
      <c r="D132" s="20" t="s">
        <v>185</v>
      </c>
      <c r="E132" s="20" t="s">
        <v>245</v>
      </c>
      <c r="F132" s="20"/>
      <c r="G132" s="23">
        <f>G133+G157+G161+G165+G171</f>
        <v>47780741.08</v>
      </c>
      <c r="H132" s="23">
        <f>H133+H157+H161+H165+H171</f>
        <v>0</v>
      </c>
      <c r="I132" s="23">
        <f>I133+I157+I161+I165+I171</f>
        <v>47780741.08</v>
      </c>
    </row>
    <row r="133" spans="1:9" s="9" customFormat="1" ht="47.25">
      <c r="A133" s="24" t="s">
        <v>216</v>
      </c>
      <c r="B133" s="28" t="s">
        <v>116</v>
      </c>
      <c r="C133" s="28" t="s">
        <v>79</v>
      </c>
      <c r="D133" s="28" t="s">
        <v>78</v>
      </c>
      <c r="E133" s="28" t="s">
        <v>245</v>
      </c>
      <c r="F133" s="28"/>
      <c r="G133" s="29">
        <f>SUM(G134:G156)</f>
        <v>44493184.3</v>
      </c>
      <c r="H133" s="29">
        <f>SUM(H134:H156)</f>
        <v>0</v>
      </c>
      <c r="I133" s="29">
        <f>SUM(I134:I156)</f>
        <v>44493184.3</v>
      </c>
    </row>
    <row r="134" spans="1:9" ht="81.75" customHeight="1">
      <c r="A134" s="16" t="s">
        <v>257</v>
      </c>
      <c r="B134" s="3" t="s">
        <v>116</v>
      </c>
      <c r="C134" s="3" t="s">
        <v>79</v>
      </c>
      <c r="D134" s="3" t="s">
        <v>78</v>
      </c>
      <c r="E134" s="3" t="s">
        <v>142</v>
      </c>
      <c r="F134" s="3" t="s">
        <v>81</v>
      </c>
      <c r="G134" s="6">
        <v>1461370</v>
      </c>
      <c r="H134" s="6">
        <v>0</v>
      </c>
      <c r="I134" s="6">
        <f aca="true" t="shared" si="10" ref="I134:I144">G134+H134</f>
        <v>1461370</v>
      </c>
    </row>
    <row r="135" spans="1:9" ht="96" customHeight="1">
      <c r="A135" s="16" t="s">
        <v>258</v>
      </c>
      <c r="B135" s="3" t="s">
        <v>116</v>
      </c>
      <c r="C135" s="3" t="s">
        <v>79</v>
      </c>
      <c r="D135" s="3" t="s">
        <v>78</v>
      </c>
      <c r="E135" s="3" t="s">
        <v>143</v>
      </c>
      <c r="F135" s="3" t="s">
        <v>81</v>
      </c>
      <c r="G135" s="6">
        <f>1973827+2497063+5307364+4462380+16283341</f>
        <v>30523975</v>
      </c>
      <c r="H135" s="6">
        <v>0</v>
      </c>
      <c r="I135" s="6">
        <f t="shared" si="10"/>
        <v>30523975</v>
      </c>
    </row>
    <row r="136" spans="1:9" ht="47.25" customHeight="1">
      <c r="A136" s="16" t="s">
        <v>26</v>
      </c>
      <c r="B136" s="3" t="s">
        <v>116</v>
      </c>
      <c r="C136" s="3" t="s">
        <v>79</v>
      </c>
      <c r="D136" s="3" t="s">
        <v>78</v>
      </c>
      <c r="E136" s="3" t="s">
        <v>143</v>
      </c>
      <c r="F136" s="3" t="s">
        <v>82</v>
      </c>
      <c r="G136" s="6">
        <f>150057+80500+261005+121573+798811</f>
        <v>1411946</v>
      </c>
      <c r="H136" s="6">
        <v>0</v>
      </c>
      <c r="I136" s="6">
        <f t="shared" si="10"/>
        <v>1411946</v>
      </c>
    </row>
    <row r="137" spans="1:9" ht="49.5" customHeight="1">
      <c r="A137" s="16" t="s">
        <v>66</v>
      </c>
      <c r="B137" s="3" t="s">
        <v>116</v>
      </c>
      <c r="C137" s="3" t="s">
        <v>79</v>
      </c>
      <c r="D137" s="3" t="s">
        <v>78</v>
      </c>
      <c r="E137" s="3" t="s">
        <v>143</v>
      </c>
      <c r="F137" s="3" t="s">
        <v>83</v>
      </c>
      <c r="G137" s="6">
        <f>17300+7944</f>
        <v>25244</v>
      </c>
      <c r="H137" s="6">
        <v>0</v>
      </c>
      <c r="I137" s="6">
        <f t="shared" si="10"/>
        <v>25244</v>
      </c>
    </row>
    <row r="138" spans="1:9" ht="96.75" customHeight="1">
      <c r="A138" s="16" t="s">
        <v>259</v>
      </c>
      <c r="B138" s="3" t="s">
        <v>116</v>
      </c>
      <c r="C138" s="3" t="s">
        <v>79</v>
      </c>
      <c r="D138" s="3" t="s">
        <v>78</v>
      </c>
      <c r="E138" s="3" t="s">
        <v>145</v>
      </c>
      <c r="F138" s="3" t="s">
        <v>81</v>
      </c>
      <c r="G138" s="6">
        <v>5820052.3</v>
      </c>
      <c r="H138" s="6">
        <v>0</v>
      </c>
      <c r="I138" s="6">
        <f t="shared" si="10"/>
        <v>5820052.3</v>
      </c>
    </row>
    <row r="139" spans="1:9" ht="49.5" customHeight="1">
      <c r="A139" s="16" t="s">
        <v>27</v>
      </c>
      <c r="B139" s="3" t="s">
        <v>116</v>
      </c>
      <c r="C139" s="3" t="s">
        <v>79</v>
      </c>
      <c r="D139" s="3" t="s">
        <v>78</v>
      </c>
      <c r="E139" s="3" t="s">
        <v>145</v>
      </c>
      <c r="F139" s="3" t="s">
        <v>82</v>
      </c>
      <c r="G139" s="6">
        <v>4824770</v>
      </c>
      <c r="H139" s="6">
        <v>0</v>
      </c>
      <c r="I139" s="6">
        <f t="shared" si="10"/>
        <v>4824770</v>
      </c>
    </row>
    <row r="140" spans="1:9" ht="35.25" customHeight="1">
      <c r="A140" s="16" t="s">
        <v>67</v>
      </c>
      <c r="B140" s="3" t="s">
        <v>116</v>
      </c>
      <c r="C140" s="3" t="s">
        <v>79</v>
      </c>
      <c r="D140" s="3" t="s">
        <v>78</v>
      </c>
      <c r="E140" s="3" t="s">
        <v>145</v>
      </c>
      <c r="F140" s="3" t="s">
        <v>83</v>
      </c>
      <c r="G140" s="6">
        <v>109600</v>
      </c>
      <c r="H140" s="6">
        <v>0</v>
      </c>
      <c r="I140" s="6">
        <f t="shared" si="10"/>
        <v>109600</v>
      </c>
    </row>
    <row r="141" spans="1:9" ht="110.25">
      <c r="A141" s="16" t="s">
        <v>260</v>
      </c>
      <c r="B141" s="3" t="s">
        <v>116</v>
      </c>
      <c r="C141" s="3" t="s">
        <v>79</v>
      </c>
      <c r="D141" s="3" t="s">
        <v>78</v>
      </c>
      <c r="E141" s="3" t="s">
        <v>146</v>
      </c>
      <c r="F141" s="3" t="s">
        <v>81</v>
      </c>
      <c r="G141" s="6">
        <v>15063</v>
      </c>
      <c r="H141" s="6">
        <v>0</v>
      </c>
      <c r="I141" s="6">
        <f t="shared" si="10"/>
        <v>15063</v>
      </c>
    </row>
    <row r="142" spans="1:9" ht="110.25">
      <c r="A142" s="16" t="s">
        <v>261</v>
      </c>
      <c r="B142" s="3" t="s">
        <v>116</v>
      </c>
      <c r="C142" s="3" t="s">
        <v>79</v>
      </c>
      <c r="D142" s="3" t="s">
        <v>78</v>
      </c>
      <c r="E142" s="3" t="s">
        <v>147</v>
      </c>
      <c r="F142" s="3" t="s">
        <v>81</v>
      </c>
      <c r="G142" s="6">
        <v>36800</v>
      </c>
      <c r="H142" s="6">
        <v>0</v>
      </c>
      <c r="I142" s="6">
        <f t="shared" si="10"/>
        <v>36800</v>
      </c>
    </row>
    <row r="143" spans="1:9" ht="110.25">
      <c r="A143" s="16" t="s">
        <v>262</v>
      </c>
      <c r="B143" s="3" t="s">
        <v>116</v>
      </c>
      <c r="C143" s="3" t="s">
        <v>79</v>
      </c>
      <c r="D143" s="3" t="s">
        <v>78</v>
      </c>
      <c r="E143" s="3" t="s">
        <v>148</v>
      </c>
      <c r="F143" s="3" t="s">
        <v>81</v>
      </c>
      <c r="G143" s="6">
        <v>13352</v>
      </c>
      <c r="H143" s="6">
        <v>0</v>
      </c>
      <c r="I143" s="6">
        <f t="shared" si="10"/>
        <v>13352</v>
      </c>
    </row>
    <row r="144" spans="1:9" ht="110.25">
      <c r="A144" s="16" t="s">
        <v>263</v>
      </c>
      <c r="B144" s="3" t="s">
        <v>116</v>
      </c>
      <c r="C144" s="3" t="s">
        <v>79</v>
      </c>
      <c r="D144" s="3" t="s">
        <v>78</v>
      </c>
      <c r="E144" s="3" t="s">
        <v>149</v>
      </c>
      <c r="F144" s="3" t="s">
        <v>81</v>
      </c>
      <c r="G144" s="6">
        <v>25909</v>
      </c>
      <c r="H144" s="6">
        <v>0</v>
      </c>
      <c r="I144" s="6">
        <f t="shared" si="10"/>
        <v>25909</v>
      </c>
    </row>
    <row r="145" spans="1:9" ht="129" customHeight="1">
      <c r="A145" s="16" t="s">
        <v>264</v>
      </c>
      <c r="B145" s="3" t="s">
        <v>116</v>
      </c>
      <c r="C145" s="3" t="s">
        <v>79</v>
      </c>
      <c r="D145" s="3" t="s">
        <v>78</v>
      </c>
      <c r="E145" s="3" t="s">
        <v>332</v>
      </c>
      <c r="F145" s="3" t="s">
        <v>81</v>
      </c>
      <c r="G145" s="6">
        <v>14413</v>
      </c>
      <c r="H145" s="6">
        <v>0</v>
      </c>
      <c r="I145" s="6">
        <f>G145+H145</f>
        <v>14413</v>
      </c>
    </row>
    <row r="146" spans="1:9" ht="124.5" customHeight="1">
      <c r="A146" s="16" t="s">
        <v>293</v>
      </c>
      <c r="B146" s="3" t="s">
        <v>116</v>
      </c>
      <c r="C146" s="3" t="s">
        <v>79</v>
      </c>
      <c r="D146" s="3" t="s">
        <v>78</v>
      </c>
      <c r="E146" s="3" t="s">
        <v>150</v>
      </c>
      <c r="F146" s="3" t="s">
        <v>81</v>
      </c>
      <c r="G146" s="6">
        <v>14500</v>
      </c>
      <c r="H146" s="6">
        <v>0</v>
      </c>
      <c r="I146" s="6">
        <f aca="true" t="shared" si="11" ref="I146:I155">G146+H146</f>
        <v>14500</v>
      </c>
    </row>
    <row r="147" spans="1:9" ht="126">
      <c r="A147" s="16" t="s">
        <v>294</v>
      </c>
      <c r="B147" s="3" t="s">
        <v>116</v>
      </c>
      <c r="C147" s="3" t="s">
        <v>79</v>
      </c>
      <c r="D147" s="3" t="s">
        <v>78</v>
      </c>
      <c r="E147" s="3" t="s">
        <v>151</v>
      </c>
      <c r="F147" s="3" t="s">
        <v>81</v>
      </c>
      <c r="G147" s="6">
        <v>14370</v>
      </c>
      <c r="H147" s="6">
        <v>0</v>
      </c>
      <c r="I147" s="6">
        <f t="shared" si="11"/>
        <v>14370</v>
      </c>
    </row>
    <row r="148" spans="1:9" ht="126">
      <c r="A148" s="16" t="s">
        <v>295</v>
      </c>
      <c r="B148" s="3" t="s">
        <v>116</v>
      </c>
      <c r="C148" s="3" t="s">
        <v>79</v>
      </c>
      <c r="D148" s="3" t="s">
        <v>78</v>
      </c>
      <c r="E148" s="3" t="s">
        <v>152</v>
      </c>
      <c r="F148" s="3" t="s">
        <v>81</v>
      </c>
      <c r="G148" s="6">
        <v>14687</v>
      </c>
      <c r="H148" s="6">
        <v>0</v>
      </c>
      <c r="I148" s="6">
        <f t="shared" si="11"/>
        <v>14687</v>
      </c>
    </row>
    <row r="149" spans="1:9" ht="126">
      <c r="A149" s="16" t="s">
        <v>296</v>
      </c>
      <c r="B149" s="3" t="s">
        <v>116</v>
      </c>
      <c r="C149" s="3" t="s">
        <v>79</v>
      </c>
      <c r="D149" s="3" t="s">
        <v>78</v>
      </c>
      <c r="E149" s="3" t="s">
        <v>153</v>
      </c>
      <c r="F149" s="3" t="s">
        <v>81</v>
      </c>
      <c r="G149" s="6">
        <v>18314</v>
      </c>
      <c r="H149" s="6">
        <v>0</v>
      </c>
      <c r="I149" s="6">
        <f t="shared" si="11"/>
        <v>18314</v>
      </c>
    </row>
    <row r="150" spans="1:9" ht="126">
      <c r="A150" s="16" t="s">
        <v>297</v>
      </c>
      <c r="B150" s="3" t="s">
        <v>116</v>
      </c>
      <c r="C150" s="3" t="s">
        <v>79</v>
      </c>
      <c r="D150" s="3" t="s">
        <v>78</v>
      </c>
      <c r="E150" s="3" t="s">
        <v>154</v>
      </c>
      <c r="F150" s="3" t="s">
        <v>81</v>
      </c>
      <c r="G150" s="6">
        <v>45000</v>
      </c>
      <c r="H150" s="6">
        <v>0</v>
      </c>
      <c r="I150" s="6">
        <f t="shared" si="11"/>
        <v>45000</v>
      </c>
    </row>
    <row r="151" spans="1:9" ht="126">
      <c r="A151" s="16" t="s">
        <v>298</v>
      </c>
      <c r="B151" s="3" t="s">
        <v>116</v>
      </c>
      <c r="C151" s="3" t="s">
        <v>79</v>
      </c>
      <c r="D151" s="3" t="s">
        <v>78</v>
      </c>
      <c r="E151" s="3" t="s">
        <v>155</v>
      </c>
      <c r="F151" s="3" t="s">
        <v>81</v>
      </c>
      <c r="G151" s="6">
        <v>16181</v>
      </c>
      <c r="H151" s="6">
        <v>0</v>
      </c>
      <c r="I151" s="6">
        <f t="shared" si="11"/>
        <v>16181</v>
      </c>
    </row>
    <row r="152" spans="1:9" ht="126">
      <c r="A152" s="16" t="s">
        <v>299</v>
      </c>
      <c r="B152" s="3" t="s">
        <v>116</v>
      </c>
      <c r="C152" s="3" t="s">
        <v>79</v>
      </c>
      <c r="D152" s="3" t="s">
        <v>78</v>
      </c>
      <c r="E152" s="3" t="s">
        <v>304</v>
      </c>
      <c r="F152" s="3" t="s">
        <v>81</v>
      </c>
      <c r="G152" s="6">
        <v>31565</v>
      </c>
      <c r="H152" s="6">
        <v>0</v>
      </c>
      <c r="I152" s="6">
        <f t="shared" si="11"/>
        <v>31565</v>
      </c>
    </row>
    <row r="153" spans="1:9" ht="126">
      <c r="A153" s="16" t="s">
        <v>300</v>
      </c>
      <c r="B153" s="3" t="s">
        <v>116</v>
      </c>
      <c r="C153" s="3" t="s">
        <v>79</v>
      </c>
      <c r="D153" s="3" t="s">
        <v>78</v>
      </c>
      <c r="E153" s="3" t="s">
        <v>156</v>
      </c>
      <c r="F153" s="3" t="s">
        <v>81</v>
      </c>
      <c r="G153" s="6">
        <v>9103</v>
      </c>
      <c r="H153" s="6">
        <v>0</v>
      </c>
      <c r="I153" s="6">
        <f t="shared" si="11"/>
        <v>9103</v>
      </c>
    </row>
    <row r="154" spans="1:9" ht="126">
      <c r="A154" s="16" t="s">
        <v>305</v>
      </c>
      <c r="B154" s="3" t="s">
        <v>116</v>
      </c>
      <c r="C154" s="3" t="s">
        <v>79</v>
      </c>
      <c r="D154" s="3" t="s">
        <v>78</v>
      </c>
      <c r="E154" s="3" t="s">
        <v>157</v>
      </c>
      <c r="F154" s="3" t="s">
        <v>81</v>
      </c>
      <c r="G154" s="6">
        <v>23100</v>
      </c>
      <c r="H154" s="6">
        <v>0</v>
      </c>
      <c r="I154" s="6">
        <f t="shared" si="11"/>
        <v>23100</v>
      </c>
    </row>
    <row r="155" spans="1:9" ht="126">
      <c r="A155" s="16" t="s">
        <v>306</v>
      </c>
      <c r="B155" s="3" t="s">
        <v>116</v>
      </c>
      <c r="C155" s="3" t="s">
        <v>79</v>
      </c>
      <c r="D155" s="3" t="s">
        <v>78</v>
      </c>
      <c r="E155" s="3" t="s">
        <v>158</v>
      </c>
      <c r="F155" s="3" t="s">
        <v>81</v>
      </c>
      <c r="G155" s="6">
        <v>8031</v>
      </c>
      <c r="H155" s="6">
        <v>0</v>
      </c>
      <c r="I155" s="6">
        <f t="shared" si="11"/>
        <v>8031</v>
      </c>
    </row>
    <row r="156" spans="1:9" ht="126">
      <c r="A156" s="16" t="s">
        <v>307</v>
      </c>
      <c r="B156" s="3" t="s">
        <v>116</v>
      </c>
      <c r="C156" s="3" t="s">
        <v>79</v>
      </c>
      <c r="D156" s="3" t="s">
        <v>78</v>
      </c>
      <c r="E156" s="3" t="s">
        <v>159</v>
      </c>
      <c r="F156" s="3" t="s">
        <v>81</v>
      </c>
      <c r="G156" s="6">
        <v>15839</v>
      </c>
      <c r="H156" s="6">
        <v>0</v>
      </c>
      <c r="I156" s="6">
        <f>G156+H156</f>
        <v>15839</v>
      </c>
    </row>
    <row r="157" spans="1:9" s="9" customFormat="1" ht="31.5">
      <c r="A157" s="24" t="s">
        <v>217</v>
      </c>
      <c r="B157" s="28" t="s">
        <v>116</v>
      </c>
      <c r="C157" s="28" t="s">
        <v>79</v>
      </c>
      <c r="D157" s="28" t="s">
        <v>90</v>
      </c>
      <c r="E157" s="28" t="s">
        <v>245</v>
      </c>
      <c r="F157" s="28"/>
      <c r="G157" s="29">
        <f>SUM(G158:G160)</f>
        <v>325926.44</v>
      </c>
      <c r="H157" s="29">
        <f>SUM(H158:H160)</f>
        <v>0</v>
      </c>
      <c r="I157" s="29">
        <f>SUM(I158:I160)</f>
        <v>325926.44</v>
      </c>
    </row>
    <row r="158" spans="1:9" ht="47.25" customHeight="1">
      <c r="A158" s="16" t="s">
        <v>28</v>
      </c>
      <c r="B158" s="3" t="s">
        <v>116</v>
      </c>
      <c r="C158" s="3" t="s">
        <v>79</v>
      </c>
      <c r="D158" s="3" t="s">
        <v>90</v>
      </c>
      <c r="E158" s="3" t="s">
        <v>160</v>
      </c>
      <c r="F158" s="3" t="s">
        <v>82</v>
      </c>
      <c r="G158" s="6">
        <v>200926.44</v>
      </c>
      <c r="H158" s="6">
        <v>0</v>
      </c>
      <c r="I158" s="6">
        <f>G158+H158</f>
        <v>200926.44</v>
      </c>
    </row>
    <row r="159" spans="1:9" ht="47.25" customHeight="1">
      <c r="A159" s="16" t="s">
        <v>30</v>
      </c>
      <c r="B159" s="3" t="s">
        <v>116</v>
      </c>
      <c r="C159" s="3" t="s">
        <v>79</v>
      </c>
      <c r="D159" s="3" t="s">
        <v>90</v>
      </c>
      <c r="E159" s="3" t="s">
        <v>160</v>
      </c>
      <c r="F159" s="3" t="s">
        <v>120</v>
      </c>
      <c r="G159" s="6">
        <v>100000</v>
      </c>
      <c r="H159" s="6">
        <v>0</v>
      </c>
      <c r="I159" s="6">
        <f>G159+H159</f>
        <v>100000</v>
      </c>
    </row>
    <row r="160" spans="1:9" ht="65.25" customHeight="1">
      <c r="A160" s="39" t="s">
        <v>11</v>
      </c>
      <c r="B160" s="3" t="s">
        <v>116</v>
      </c>
      <c r="C160" s="3" t="s">
        <v>79</v>
      </c>
      <c r="D160" s="3" t="s">
        <v>90</v>
      </c>
      <c r="E160" s="3" t="s">
        <v>10</v>
      </c>
      <c r="F160" s="3" t="s">
        <v>101</v>
      </c>
      <c r="G160" s="6">
        <v>25000</v>
      </c>
      <c r="H160" s="6">
        <v>0</v>
      </c>
      <c r="I160" s="6">
        <f>G160+H160</f>
        <v>25000</v>
      </c>
    </row>
    <row r="161" spans="1:9" s="9" customFormat="1" ht="47.25">
      <c r="A161" s="24" t="s">
        <v>218</v>
      </c>
      <c r="B161" s="28" t="s">
        <v>116</v>
      </c>
      <c r="C161" s="28" t="s">
        <v>79</v>
      </c>
      <c r="D161" s="28" t="s">
        <v>94</v>
      </c>
      <c r="E161" s="28" t="s">
        <v>245</v>
      </c>
      <c r="F161" s="28"/>
      <c r="G161" s="29">
        <f>SUM(G162:G164)</f>
        <v>1969074</v>
      </c>
      <c r="H161" s="29">
        <f>SUM(H162:H164)</f>
        <v>0</v>
      </c>
      <c r="I161" s="29">
        <f>SUM(I162:I164)</f>
        <v>1969074</v>
      </c>
    </row>
    <row r="162" spans="1:9" ht="47.25" customHeight="1">
      <c r="A162" s="16" t="s">
        <v>328</v>
      </c>
      <c r="B162" s="3" t="s">
        <v>116</v>
      </c>
      <c r="C162" s="3" t="s">
        <v>79</v>
      </c>
      <c r="D162" s="3" t="s">
        <v>94</v>
      </c>
      <c r="E162" s="3" t="s">
        <v>327</v>
      </c>
      <c r="F162" s="3" t="s">
        <v>82</v>
      </c>
      <c r="G162" s="6">
        <v>56000</v>
      </c>
      <c r="H162" s="6">
        <v>0</v>
      </c>
      <c r="I162" s="6">
        <f>G162+H162</f>
        <v>56000</v>
      </c>
    </row>
    <row r="163" spans="1:9" ht="47.25" customHeight="1">
      <c r="A163" s="16" t="s">
        <v>230</v>
      </c>
      <c r="B163" s="3" t="s">
        <v>116</v>
      </c>
      <c r="C163" s="3" t="s">
        <v>79</v>
      </c>
      <c r="D163" s="3" t="s">
        <v>94</v>
      </c>
      <c r="E163" s="3" t="s">
        <v>231</v>
      </c>
      <c r="F163" s="3" t="s">
        <v>82</v>
      </c>
      <c r="G163" s="6">
        <f>11780+16737+29265+24910+71380</f>
        <v>154072</v>
      </c>
      <c r="H163" s="6">
        <v>0</v>
      </c>
      <c r="I163" s="6">
        <f>G163+H163</f>
        <v>154072</v>
      </c>
    </row>
    <row r="164" spans="1:9" ht="63">
      <c r="A164" s="16" t="s">
        <v>44</v>
      </c>
      <c r="B164" s="3" t="s">
        <v>116</v>
      </c>
      <c r="C164" s="3" t="s">
        <v>79</v>
      </c>
      <c r="D164" s="3" t="s">
        <v>94</v>
      </c>
      <c r="E164" s="3" t="s">
        <v>161</v>
      </c>
      <c r="F164" s="3" t="s">
        <v>101</v>
      </c>
      <c r="G164" s="6">
        <v>1759002</v>
      </c>
      <c r="H164" s="6">
        <v>0</v>
      </c>
      <c r="I164" s="6">
        <f>G164+H164</f>
        <v>1759002</v>
      </c>
    </row>
    <row r="165" spans="1:9" s="9" customFormat="1" ht="47.25">
      <c r="A165" s="24" t="s">
        <v>219</v>
      </c>
      <c r="B165" s="28" t="s">
        <v>116</v>
      </c>
      <c r="C165" s="28" t="s">
        <v>79</v>
      </c>
      <c r="D165" s="28" t="s">
        <v>97</v>
      </c>
      <c r="E165" s="28" t="s">
        <v>245</v>
      </c>
      <c r="F165" s="28"/>
      <c r="G165" s="29">
        <f>SUM(G166:G170)</f>
        <v>645556.34</v>
      </c>
      <c r="H165" s="29">
        <f>SUM(H166:H170)</f>
        <v>0</v>
      </c>
      <c r="I165" s="29">
        <f>SUM(I166:I170)</f>
        <v>645556.34</v>
      </c>
    </row>
    <row r="166" spans="1:9" ht="31.5" customHeight="1">
      <c r="A166" s="16" t="s">
        <v>68</v>
      </c>
      <c r="B166" s="3" t="s">
        <v>116</v>
      </c>
      <c r="C166" s="3" t="s">
        <v>79</v>
      </c>
      <c r="D166" s="3" t="s">
        <v>97</v>
      </c>
      <c r="E166" s="3" t="s">
        <v>162</v>
      </c>
      <c r="F166" s="3" t="s">
        <v>83</v>
      </c>
      <c r="G166" s="6">
        <v>100000</v>
      </c>
      <c r="H166" s="6">
        <v>0</v>
      </c>
      <c r="I166" s="6">
        <f>G166+H166</f>
        <v>100000</v>
      </c>
    </row>
    <row r="167" spans="1:9" ht="33" customHeight="1">
      <c r="A167" s="16" t="s">
        <v>59</v>
      </c>
      <c r="B167" s="3" t="s">
        <v>116</v>
      </c>
      <c r="C167" s="3" t="s">
        <v>79</v>
      </c>
      <c r="D167" s="3" t="s">
        <v>97</v>
      </c>
      <c r="E167" s="3" t="s">
        <v>163</v>
      </c>
      <c r="F167" s="3" t="s">
        <v>164</v>
      </c>
      <c r="G167" s="6">
        <v>2245.34</v>
      </c>
      <c r="H167" s="6">
        <v>0</v>
      </c>
      <c r="I167" s="6">
        <f>G167+H167</f>
        <v>2245.34</v>
      </c>
    </row>
    <row r="168" spans="1:9" ht="48" customHeight="1">
      <c r="A168" s="16" t="s">
        <v>29</v>
      </c>
      <c r="B168" s="3" t="s">
        <v>116</v>
      </c>
      <c r="C168" s="3" t="s">
        <v>79</v>
      </c>
      <c r="D168" s="3" t="s">
        <v>97</v>
      </c>
      <c r="E168" s="3" t="s">
        <v>165</v>
      </c>
      <c r="F168" s="3" t="s">
        <v>82</v>
      </c>
      <c r="G168" s="6">
        <v>100000</v>
      </c>
      <c r="H168" s="6">
        <v>0</v>
      </c>
      <c r="I168" s="6">
        <f>G168+H168</f>
        <v>100000</v>
      </c>
    </row>
    <row r="169" spans="1:9" ht="63">
      <c r="A169" s="16" t="s">
        <v>334</v>
      </c>
      <c r="B169" s="3" t="s">
        <v>116</v>
      </c>
      <c r="C169" s="3" t="s">
        <v>79</v>
      </c>
      <c r="D169" s="3" t="s">
        <v>97</v>
      </c>
      <c r="E169" s="3" t="s">
        <v>333</v>
      </c>
      <c r="F169" s="3" t="s">
        <v>82</v>
      </c>
      <c r="G169" s="6">
        <v>140000</v>
      </c>
      <c r="H169" s="6">
        <v>0</v>
      </c>
      <c r="I169" s="6">
        <f>G169+H169</f>
        <v>140000</v>
      </c>
    </row>
    <row r="170" spans="1:9" ht="63">
      <c r="A170" s="16" t="s">
        <v>31</v>
      </c>
      <c r="B170" s="3" t="s">
        <v>116</v>
      </c>
      <c r="C170" s="3" t="s">
        <v>79</v>
      </c>
      <c r="D170" s="3" t="s">
        <v>97</v>
      </c>
      <c r="E170" s="3" t="s">
        <v>166</v>
      </c>
      <c r="F170" s="3" t="s">
        <v>82</v>
      </c>
      <c r="G170" s="6">
        <f>66200+134011+103100</f>
        <v>303311</v>
      </c>
      <c r="H170" s="6">
        <v>0</v>
      </c>
      <c r="I170" s="6">
        <f>G170+H170</f>
        <v>303311</v>
      </c>
    </row>
    <row r="171" spans="1:9" ht="33.75" customHeight="1">
      <c r="A171" s="34" t="s">
        <v>50</v>
      </c>
      <c r="B171" s="35" t="s">
        <v>116</v>
      </c>
      <c r="C171" s="35" t="s">
        <v>79</v>
      </c>
      <c r="D171" s="35" t="s">
        <v>96</v>
      </c>
      <c r="E171" s="35"/>
      <c r="F171" s="35"/>
      <c r="G171" s="36">
        <f>G172</f>
        <v>347000</v>
      </c>
      <c r="H171" s="36">
        <f>H172</f>
        <v>0</v>
      </c>
      <c r="I171" s="36">
        <f>I172</f>
        <v>347000</v>
      </c>
    </row>
    <row r="172" spans="1:9" ht="94.5">
      <c r="A172" s="16" t="s">
        <v>57</v>
      </c>
      <c r="B172" s="3" t="s">
        <v>116</v>
      </c>
      <c r="C172" s="3" t="s">
        <v>79</v>
      </c>
      <c r="D172" s="3" t="s">
        <v>96</v>
      </c>
      <c r="E172" s="3" t="s">
        <v>132</v>
      </c>
      <c r="F172" s="3" t="s">
        <v>120</v>
      </c>
      <c r="G172" s="6">
        <v>347000</v>
      </c>
      <c r="H172" s="6">
        <v>0</v>
      </c>
      <c r="I172" s="6">
        <f>G172+H172</f>
        <v>347000</v>
      </c>
    </row>
    <row r="173" spans="1:9" s="10" customFormat="1" ht="168.75">
      <c r="A173" s="18" t="s">
        <v>71</v>
      </c>
      <c r="B173" s="20" t="s">
        <v>104</v>
      </c>
      <c r="C173" s="20" t="s">
        <v>79</v>
      </c>
      <c r="D173" s="20" t="s">
        <v>185</v>
      </c>
      <c r="E173" s="20" t="s">
        <v>245</v>
      </c>
      <c r="F173" s="20"/>
      <c r="G173" s="23">
        <f>G174</f>
        <v>5063961.37</v>
      </c>
      <c r="H173" s="23">
        <f>H174</f>
        <v>0</v>
      </c>
      <c r="I173" s="23">
        <f>I174</f>
        <v>5063961.37</v>
      </c>
    </row>
    <row r="174" spans="1:9" s="9" customFormat="1" ht="31.5">
      <c r="A174" s="24" t="s">
        <v>232</v>
      </c>
      <c r="B174" s="28" t="s">
        <v>104</v>
      </c>
      <c r="C174" s="28" t="s">
        <v>79</v>
      </c>
      <c r="D174" s="28" t="s">
        <v>78</v>
      </c>
      <c r="E174" s="28" t="s">
        <v>245</v>
      </c>
      <c r="F174" s="28"/>
      <c r="G174" s="29">
        <f>SUM(G175:G181)</f>
        <v>5063961.37</v>
      </c>
      <c r="H174" s="29">
        <f>SUM(H175:H181)</f>
        <v>0</v>
      </c>
      <c r="I174" s="29">
        <f>SUM(I175:I181)</f>
        <v>5063961.37</v>
      </c>
    </row>
    <row r="175" spans="1:9" ht="110.25" customHeight="1">
      <c r="A175" s="16" t="s">
        <v>308</v>
      </c>
      <c r="B175" s="3" t="s">
        <v>104</v>
      </c>
      <c r="C175" s="3" t="s">
        <v>79</v>
      </c>
      <c r="D175" s="3" t="s">
        <v>78</v>
      </c>
      <c r="E175" s="3" t="s">
        <v>290</v>
      </c>
      <c r="F175" s="3" t="s">
        <v>81</v>
      </c>
      <c r="G175" s="6">
        <v>2903672</v>
      </c>
      <c r="H175" s="6">
        <v>0</v>
      </c>
      <c r="I175" s="6">
        <f aca="true" t="shared" si="12" ref="I175:I181">G175+H175</f>
        <v>2903672</v>
      </c>
    </row>
    <row r="176" spans="1:9" ht="63.75" customHeight="1">
      <c r="A176" s="16" t="s">
        <v>32</v>
      </c>
      <c r="B176" s="3" t="s">
        <v>104</v>
      </c>
      <c r="C176" s="3" t="s">
        <v>79</v>
      </c>
      <c r="D176" s="3" t="s">
        <v>78</v>
      </c>
      <c r="E176" s="3" t="s">
        <v>290</v>
      </c>
      <c r="F176" s="3" t="s">
        <v>82</v>
      </c>
      <c r="G176" s="6">
        <v>364518</v>
      </c>
      <c r="H176" s="6">
        <v>0</v>
      </c>
      <c r="I176" s="6">
        <f t="shared" si="12"/>
        <v>364518</v>
      </c>
    </row>
    <row r="177" spans="1:9" ht="63" customHeight="1">
      <c r="A177" s="16" t="s">
        <v>69</v>
      </c>
      <c r="B177" s="3" t="s">
        <v>104</v>
      </c>
      <c r="C177" s="3" t="s">
        <v>79</v>
      </c>
      <c r="D177" s="3" t="s">
        <v>78</v>
      </c>
      <c r="E177" s="3" t="s">
        <v>290</v>
      </c>
      <c r="F177" s="3" t="s">
        <v>83</v>
      </c>
      <c r="G177" s="6">
        <v>1640</v>
      </c>
      <c r="H177" s="6">
        <v>0</v>
      </c>
      <c r="I177" s="6">
        <f t="shared" si="12"/>
        <v>1640</v>
      </c>
    </row>
    <row r="178" spans="1:9" ht="114" customHeight="1">
      <c r="A178" s="16" t="s">
        <v>342</v>
      </c>
      <c r="B178" s="3" t="s">
        <v>104</v>
      </c>
      <c r="C178" s="3" t="s">
        <v>79</v>
      </c>
      <c r="D178" s="3" t="s">
        <v>78</v>
      </c>
      <c r="E178" s="3" t="s">
        <v>341</v>
      </c>
      <c r="F178" s="3" t="s">
        <v>81</v>
      </c>
      <c r="G178" s="6">
        <f>1382301-495156</f>
        <v>887145</v>
      </c>
      <c r="H178" s="6">
        <v>0</v>
      </c>
      <c r="I178" s="6">
        <f t="shared" si="12"/>
        <v>887145</v>
      </c>
    </row>
    <row r="179" spans="1:9" ht="83.25" customHeight="1">
      <c r="A179" s="16" t="s">
        <v>343</v>
      </c>
      <c r="B179" s="3" t="s">
        <v>104</v>
      </c>
      <c r="C179" s="3" t="s">
        <v>79</v>
      </c>
      <c r="D179" s="3" t="s">
        <v>78</v>
      </c>
      <c r="E179" s="3" t="s">
        <v>341</v>
      </c>
      <c r="F179" s="3" t="s">
        <v>82</v>
      </c>
      <c r="G179" s="6">
        <v>495156</v>
      </c>
      <c r="H179" s="6">
        <v>0</v>
      </c>
      <c r="I179" s="6">
        <f t="shared" si="12"/>
        <v>495156</v>
      </c>
    </row>
    <row r="180" spans="1:9" ht="127.5" customHeight="1">
      <c r="A180" s="16" t="s">
        <v>309</v>
      </c>
      <c r="B180" s="3" t="s">
        <v>104</v>
      </c>
      <c r="C180" s="3" t="s">
        <v>79</v>
      </c>
      <c r="D180" s="3" t="s">
        <v>78</v>
      </c>
      <c r="E180" s="3" t="s">
        <v>167</v>
      </c>
      <c r="F180" s="3" t="s">
        <v>81</v>
      </c>
      <c r="G180" s="6">
        <v>368575.37</v>
      </c>
      <c r="H180" s="6">
        <v>0</v>
      </c>
      <c r="I180" s="6">
        <f t="shared" si="12"/>
        <v>368575.37</v>
      </c>
    </row>
    <row r="181" spans="1:9" ht="94.5">
      <c r="A181" s="16" t="s">
        <v>33</v>
      </c>
      <c r="B181" s="3" t="s">
        <v>104</v>
      </c>
      <c r="C181" s="3" t="s">
        <v>79</v>
      </c>
      <c r="D181" s="3" t="s">
        <v>78</v>
      </c>
      <c r="E181" s="3" t="s">
        <v>167</v>
      </c>
      <c r="F181" s="3" t="s">
        <v>82</v>
      </c>
      <c r="G181" s="6">
        <v>43255</v>
      </c>
      <c r="H181" s="6">
        <v>0</v>
      </c>
      <c r="I181" s="6">
        <f t="shared" si="12"/>
        <v>43255</v>
      </c>
    </row>
    <row r="182" spans="1:9" s="10" customFormat="1" ht="93.75">
      <c r="A182" s="18" t="s">
        <v>233</v>
      </c>
      <c r="B182" s="20" t="s">
        <v>98</v>
      </c>
      <c r="C182" s="20" t="s">
        <v>79</v>
      </c>
      <c r="D182" s="20" t="s">
        <v>185</v>
      </c>
      <c r="E182" s="20" t="s">
        <v>245</v>
      </c>
      <c r="F182" s="20"/>
      <c r="G182" s="23">
        <f>G183+G189</f>
        <v>755774.4700000001</v>
      </c>
      <c r="H182" s="23" t="e">
        <f>H183+H189</f>
        <v>#REF!</v>
      </c>
      <c r="I182" s="23" t="e">
        <f>I183+I189</f>
        <v>#REF!</v>
      </c>
    </row>
    <row r="183" spans="1:9" s="9" customFormat="1" ht="31.5">
      <c r="A183" s="24" t="s">
        <v>234</v>
      </c>
      <c r="B183" s="28" t="s">
        <v>98</v>
      </c>
      <c r="C183" s="28" t="s">
        <v>79</v>
      </c>
      <c r="D183" s="28" t="s">
        <v>78</v>
      </c>
      <c r="E183" s="28" t="s">
        <v>245</v>
      </c>
      <c r="F183" s="28"/>
      <c r="G183" s="29">
        <f>SUM(G184:G188)</f>
        <v>748774.4700000001</v>
      </c>
      <c r="H183" s="29">
        <f>SUM(H184:H188)</f>
        <v>0</v>
      </c>
      <c r="I183" s="29">
        <f>SUM(I184:I188)</f>
        <v>748774.4700000001</v>
      </c>
    </row>
    <row r="184" spans="1:9" ht="49.5" customHeight="1">
      <c r="A184" s="16" t="s">
        <v>34</v>
      </c>
      <c r="B184" s="3" t="s">
        <v>98</v>
      </c>
      <c r="C184" s="3" t="s">
        <v>79</v>
      </c>
      <c r="D184" s="3" t="s">
        <v>78</v>
      </c>
      <c r="E184" s="3" t="s">
        <v>168</v>
      </c>
      <c r="F184" s="3" t="s">
        <v>82</v>
      </c>
      <c r="G184" s="6">
        <v>5765.4</v>
      </c>
      <c r="H184" s="6">
        <v>0</v>
      </c>
      <c r="I184" s="6">
        <f>G184+H184</f>
        <v>5765.4</v>
      </c>
    </row>
    <row r="185" spans="1:9" ht="96" customHeight="1">
      <c r="A185" s="16" t="s">
        <v>310</v>
      </c>
      <c r="B185" s="3" t="s">
        <v>98</v>
      </c>
      <c r="C185" s="3" t="s">
        <v>79</v>
      </c>
      <c r="D185" s="3" t="s">
        <v>78</v>
      </c>
      <c r="E185" s="3" t="s">
        <v>169</v>
      </c>
      <c r="F185" s="3" t="s">
        <v>81</v>
      </c>
      <c r="G185" s="6">
        <f>504427.77-12127.77</f>
        <v>492300</v>
      </c>
      <c r="H185" s="6">
        <v>0</v>
      </c>
      <c r="I185" s="6">
        <f>G185+H185</f>
        <v>492300</v>
      </c>
    </row>
    <row r="186" spans="1:9" ht="63">
      <c r="A186" s="16" t="s">
        <v>35</v>
      </c>
      <c r="B186" s="3" t="s">
        <v>98</v>
      </c>
      <c r="C186" s="3" t="s">
        <v>79</v>
      </c>
      <c r="D186" s="3" t="s">
        <v>78</v>
      </c>
      <c r="E186" s="3" t="s">
        <v>169</v>
      </c>
      <c r="F186" s="3" t="s">
        <v>82</v>
      </c>
      <c r="G186" s="6">
        <v>12127.77</v>
      </c>
      <c r="H186" s="6">
        <v>0</v>
      </c>
      <c r="I186" s="6">
        <f>G186+H186</f>
        <v>12127.77</v>
      </c>
    </row>
    <row r="187" spans="1:9" ht="80.25" customHeight="1">
      <c r="A187" s="16" t="s">
        <v>36</v>
      </c>
      <c r="B187" s="3" t="s">
        <v>98</v>
      </c>
      <c r="C187" s="3" t="s">
        <v>79</v>
      </c>
      <c r="D187" s="3" t="s">
        <v>78</v>
      </c>
      <c r="E187" s="3" t="s">
        <v>170</v>
      </c>
      <c r="F187" s="3" t="s">
        <v>82</v>
      </c>
      <c r="G187" s="6">
        <v>175404.9</v>
      </c>
      <c r="H187" s="6">
        <v>0</v>
      </c>
      <c r="I187" s="6">
        <f>G187+H187</f>
        <v>175404.9</v>
      </c>
    </row>
    <row r="188" spans="1:9" ht="125.25" customHeight="1">
      <c r="A188" s="16" t="s">
        <v>347</v>
      </c>
      <c r="B188" s="3" t="s">
        <v>98</v>
      </c>
      <c r="C188" s="3" t="s">
        <v>79</v>
      </c>
      <c r="D188" s="3" t="s">
        <v>78</v>
      </c>
      <c r="E188" s="3" t="s">
        <v>346</v>
      </c>
      <c r="F188" s="3" t="s">
        <v>82</v>
      </c>
      <c r="G188" s="6">
        <v>63176.4</v>
      </c>
      <c r="H188" s="6">
        <v>0</v>
      </c>
      <c r="I188" s="6">
        <f>G188+H188</f>
        <v>63176.4</v>
      </c>
    </row>
    <row r="189" spans="1:9" s="9" customFormat="1" ht="31.5">
      <c r="A189" s="24" t="s">
        <v>292</v>
      </c>
      <c r="B189" s="28" t="s">
        <v>98</v>
      </c>
      <c r="C189" s="28" t="s">
        <v>79</v>
      </c>
      <c r="D189" s="28" t="s">
        <v>97</v>
      </c>
      <c r="E189" s="28" t="s">
        <v>245</v>
      </c>
      <c r="F189" s="28"/>
      <c r="G189" s="29">
        <f>G190</f>
        <v>7000</v>
      </c>
      <c r="H189" s="29" t="e">
        <f>#REF!</f>
        <v>#REF!</v>
      </c>
      <c r="I189" s="29" t="e">
        <f>#REF!</f>
        <v>#REF!</v>
      </c>
    </row>
    <row r="190" spans="1:9" s="9" customFormat="1" ht="63">
      <c r="A190" s="39" t="s">
        <v>55</v>
      </c>
      <c r="B190" s="40" t="s">
        <v>98</v>
      </c>
      <c r="C190" s="40" t="s">
        <v>79</v>
      </c>
      <c r="D190" s="40" t="s">
        <v>97</v>
      </c>
      <c r="E190" s="40" t="s">
        <v>291</v>
      </c>
      <c r="F190" s="40" t="s">
        <v>82</v>
      </c>
      <c r="G190" s="37">
        <v>7000</v>
      </c>
      <c r="H190" s="29"/>
      <c r="I190" s="29"/>
    </row>
    <row r="191" spans="1:9" s="10" customFormat="1" ht="62.25" customHeight="1">
      <c r="A191" s="18" t="s">
        <v>235</v>
      </c>
      <c r="B191" s="20" t="s">
        <v>134</v>
      </c>
      <c r="C191" s="20" t="s">
        <v>79</v>
      </c>
      <c r="D191" s="20" t="s">
        <v>185</v>
      </c>
      <c r="E191" s="20" t="s">
        <v>245</v>
      </c>
      <c r="F191" s="20"/>
      <c r="G191" s="23">
        <f>G192+G196</f>
        <v>19468494.34</v>
      </c>
      <c r="H191" s="23">
        <f>H192+H196</f>
        <v>0</v>
      </c>
      <c r="I191" s="23">
        <f>I192+I196</f>
        <v>19468494.34</v>
      </c>
    </row>
    <row r="192" spans="1:9" s="9" customFormat="1" ht="31.5">
      <c r="A192" s="24" t="s">
        <v>236</v>
      </c>
      <c r="B192" s="28" t="s">
        <v>134</v>
      </c>
      <c r="C192" s="28" t="s">
        <v>79</v>
      </c>
      <c r="D192" s="28" t="s">
        <v>90</v>
      </c>
      <c r="E192" s="28" t="s">
        <v>245</v>
      </c>
      <c r="F192" s="28"/>
      <c r="G192" s="29">
        <f>SUM(G193:G195)</f>
        <v>16368494.34</v>
      </c>
      <c r="H192" s="29">
        <f>SUM(H193:H195)</f>
        <v>0</v>
      </c>
      <c r="I192" s="29">
        <f>SUM(I193:I195)</f>
        <v>16368494.34</v>
      </c>
    </row>
    <row r="193" spans="1:9" s="9" customFormat="1" ht="49.5" customHeight="1">
      <c r="A193" s="39" t="s">
        <v>220</v>
      </c>
      <c r="B193" s="3" t="s">
        <v>134</v>
      </c>
      <c r="C193" s="3" t="s">
        <v>79</v>
      </c>
      <c r="D193" s="3" t="s">
        <v>90</v>
      </c>
      <c r="E193" s="3" t="s">
        <v>221</v>
      </c>
      <c r="F193" s="3" t="s">
        <v>82</v>
      </c>
      <c r="G193" s="6">
        <v>2062096.93</v>
      </c>
      <c r="H193" s="6">
        <v>0</v>
      </c>
      <c r="I193" s="6">
        <f>G193+H193</f>
        <v>2062096.93</v>
      </c>
    </row>
    <row r="194" spans="1:9" ht="110.25" customHeight="1">
      <c r="A194" s="16" t="s">
        <v>25</v>
      </c>
      <c r="B194" s="3" t="s">
        <v>134</v>
      </c>
      <c r="C194" s="3" t="s">
        <v>79</v>
      </c>
      <c r="D194" s="3" t="s">
        <v>90</v>
      </c>
      <c r="E194" s="3" t="s">
        <v>172</v>
      </c>
      <c r="F194" s="3" t="s">
        <v>173</v>
      </c>
      <c r="G194" s="6">
        <v>9258056</v>
      </c>
      <c r="H194" s="6">
        <v>0</v>
      </c>
      <c r="I194" s="6">
        <f>G194+H194</f>
        <v>9258056</v>
      </c>
    </row>
    <row r="195" spans="1:9" ht="98.25" customHeight="1">
      <c r="A195" s="16" t="s">
        <v>222</v>
      </c>
      <c r="B195" s="3" t="s">
        <v>134</v>
      </c>
      <c r="C195" s="3" t="s">
        <v>79</v>
      </c>
      <c r="D195" s="3" t="s">
        <v>90</v>
      </c>
      <c r="E195" s="3" t="s">
        <v>171</v>
      </c>
      <c r="F195" s="3" t="s">
        <v>82</v>
      </c>
      <c r="G195" s="6">
        <v>5048341.41</v>
      </c>
      <c r="H195" s="6">
        <v>0</v>
      </c>
      <c r="I195" s="6">
        <f>G195+H195</f>
        <v>5048341.41</v>
      </c>
    </row>
    <row r="196" spans="1:9" s="9" customFormat="1" ht="63">
      <c r="A196" s="24" t="s">
        <v>237</v>
      </c>
      <c r="B196" s="28" t="s">
        <v>134</v>
      </c>
      <c r="C196" s="28" t="s">
        <v>79</v>
      </c>
      <c r="D196" s="28" t="s">
        <v>97</v>
      </c>
      <c r="E196" s="28" t="s">
        <v>245</v>
      </c>
      <c r="F196" s="28"/>
      <c r="G196" s="29">
        <f>SUM(G197:G197)</f>
        <v>3100000</v>
      </c>
      <c r="H196" s="29">
        <f>SUM(H197:H197)</f>
        <v>0</v>
      </c>
      <c r="I196" s="29">
        <f>SUM(I197:I197)</f>
        <v>3100000</v>
      </c>
    </row>
    <row r="197" spans="1:9" ht="78.75">
      <c r="A197" s="16" t="s">
        <v>70</v>
      </c>
      <c r="B197" s="3" t="s">
        <v>134</v>
      </c>
      <c r="C197" s="3" t="s">
        <v>79</v>
      </c>
      <c r="D197" s="3" t="s">
        <v>97</v>
      </c>
      <c r="E197" s="3" t="s">
        <v>174</v>
      </c>
      <c r="F197" s="3" t="s">
        <v>83</v>
      </c>
      <c r="G197" s="6">
        <v>3100000</v>
      </c>
      <c r="H197" s="6">
        <v>0</v>
      </c>
      <c r="I197" s="6">
        <f>G197+H197</f>
        <v>3100000</v>
      </c>
    </row>
    <row r="198" spans="1:9" s="10" customFormat="1" ht="40.5" customHeight="1">
      <c r="A198" s="18" t="s">
        <v>238</v>
      </c>
      <c r="B198" s="20" t="s">
        <v>144</v>
      </c>
      <c r="C198" s="20" t="s">
        <v>79</v>
      </c>
      <c r="D198" s="20" t="s">
        <v>185</v>
      </c>
      <c r="E198" s="20" t="s">
        <v>245</v>
      </c>
      <c r="F198" s="20"/>
      <c r="G198" s="23">
        <f>G199</f>
        <v>2444354</v>
      </c>
      <c r="H198" s="23" t="e">
        <f>H199+#REF!</f>
        <v>#REF!</v>
      </c>
      <c r="I198" s="23" t="e">
        <f>I199+#REF!</f>
        <v>#REF!</v>
      </c>
    </row>
    <row r="199" spans="1:9" s="9" customFormat="1" ht="31.5">
      <c r="A199" s="24" t="s">
        <v>239</v>
      </c>
      <c r="B199" s="28" t="s">
        <v>144</v>
      </c>
      <c r="C199" s="28" t="s">
        <v>79</v>
      </c>
      <c r="D199" s="28" t="s">
        <v>90</v>
      </c>
      <c r="E199" s="28" t="s">
        <v>245</v>
      </c>
      <c r="F199" s="28"/>
      <c r="G199" s="29">
        <f>SUM(G200:G202)</f>
        <v>2444354</v>
      </c>
      <c r="H199" s="29">
        <f>SUM(H200:H202)</f>
        <v>0</v>
      </c>
      <c r="I199" s="29">
        <f>SUM(I200:I202)</f>
        <v>2444354</v>
      </c>
    </row>
    <row r="200" spans="1:9" ht="63">
      <c r="A200" s="16" t="s">
        <v>37</v>
      </c>
      <c r="B200" s="3" t="s">
        <v>144</v>
      </c>
      <c r="C200" s="3" t="s">
        <v>79</v>
      </c>
      <c r="D200" s="3" t="s">
        <v>90</v>
      </c>
      <c r="E200" s="3" t="s">
        <v>176</v>
      </c>
      <c r="F200" s="3" t="s">
        <v>82</v>
      </c>
      <c r="G200" s="6">
        <v>1217254</v>
      </c>
      <c r="H200" s="6">
        <v>0</v>
      </c>
      <c r="I200" s="6">
        <f>G200+H200</f>
        <v>1217254</v>
      </c>
    </row>
    <row r="201" spans="1:9" ht="63.75" customHeight="1">
      <c r="A201" s="16" t="s">
        <v>38</v>
      </c>
      <c r="B201" s="3" t="s">
        <v>144</v>
      </c>
      <c r="C201" s="3" t="s">
        <v>79</v>
      </c>
      <c r="D201" s="3" t="s">
        <v>90</v>
      </c>
      <c r="E201" s="3" t="s">
        <v>177</v>
      </c>
      <c r="F201" s="3" t="s">
        <v>82</v>
      </c>
      <c r="G201" s="6">
        <v>105800</v>
      </c>
      <c r="H201" s="6">
        <v>0</v>
      </c>
      <c r="I201" s="6">
        <f>G201+H201</f>
        <v>105800</v>
      </c>
    </row>
    <row r="202" spans="1:9" ht="98.25" customHeight="1">
      <c r="A202" s="16" t="s">
        <v>39</v>
      </c>
      <c r="B202" s="3" t="s">
        <v>144</v>
      </c>
      <c r="C202" s="3" t="s">
        <v>79</v>
      </c>
      <c r="D202" s="3" t="s">
        <v>90</v>
      </c>
      <c r="E202" s="3" t="s">
        <v>178</v>
      </c>
      <c r="F202" s="3" t="s">
        <v>82</v>
      </c>
      <c r="G202" s="6">
        <v>1121300</v>
      </c>
      <c r="H202" s="6">
        <v>0</v>
      </c>
      <c r="I202" s="6">
        <f>G202+H202</f>
        <v>1121300</v>
      </c>
    </row>
    <row r="203" spans="1:9" s="10" customFormat="1" ht="54.75" customHeight="1">
      <c r="A203" s="18" t="s">
        <v>240</v>
      </c>
      <c r="B203" s="20" t="s">
        <v>179</v>
      </c>
      <c r="C203" s="20" t="s">
        <v>79</v>
      </c>
      <c r="D203" s="20" t="s">
        <v>185</v>
      </c>
      <c r="E203" s="20" t="s">
        <v>245</v>
      </c>
      <c r="F203" s="20"/>
      <c r="G203" s="23">
        <f>G204</f>
        <v>49919</v>
      </c>
      <c r="H203" s="23">
        <f>H204</f>
        <v>0</v>
      </c>
      <c r="I203" s="23">
        <f>I204</f>
        <v>49919</v>
      </c>
    </row>
    <row r="204" spans="1:9" s="9" customFormat="1" ht="35.25" customHeight="1">
      <c r="A204" s="24" t="s">
        <v>241</v>
      </c>
      <c r="B204" s="28" t="s">
        <v>179</v>
      </c>
      <c r="C204" s="28" t="s">
        <v>79</v>
      </c>
      <c r="D204" s="28" t="s">
        <v>78</v>
      </c>
      <c r="E204" s="28" t="s">
        <v>245</v>
      </c>
      <c r="F204" s="28"/>
      <c r="G204" s="29">
        <f>SUM(G205)</f>
        <v>49919</v>
      </c>
      <c r="H204" s="29">
        <f>SUM(H205)</f>
        <v>0</v>
      </c>
      <c r="I204" s="29">
        <f>SUM(I205)</f>
        <v>49919</v>
      </c>
    </row>
    <row r="205" spans="1:9" ht="48.75" customHeight="1">
      <c r="A205" s="16" t="s">
        <v>45</v>
      </c>
      <c r="B205" s="3" t="s">
        <v>179</v>
      </c>
      <c r="C205" s="3" t="s">
        <v>79</v>
      </c>
      <c r="D205" s="3" t="s">
        <v>78</v>
      </c>
      <c r="E205" s="3" t="s">
        <v>180</v>
      </c>
      <c r="F205" s="3" t="s">
        <v>101</v>
      </c>
      <c r="G205" s="6">
        <v>49919</v>
      </c>
      <c r="H205" s="6">
        <v>0</v>
      </c>
      <c r="I205" s="6">
        <f>G205+H205</f>
        <v>49919</v>
      </c>
    </row>
    <row r="206" spans="1:9" s="10" customFormat="1" ht="77.25" customHeight="1">
      <c r="A206" s="18" t="s">
        <v>1</v>
      </c>
      <c r="B206" s="20" t="s">
        <v>0</v>
      </c>
      <c r="C206" s="20" t="s">
        <v>79</v>
      </c>
      <c r="D206" s="20" t="s">
        <v>185</v>
      </c>
      <c r="E206" s="20" t="s">
        <v>245</v>
      </c>
      <c r="F206" s="20"/>
      <c r="G206" s="23">
        <f>G207</f>
        <v>36200</v>
      </c>
      <c r="H206" s="23">
        <f>H207</f>
        <v>0</v>
      </c>
      <c r="I206" s="23">
        <f>I207</f>
        <v>36200</v>
      </c>
    </row>
    <row r="207" spans="1:9" s="9" customFormat="1" ht="51" customHeight="1">
      <c r="A207" s="24" t="s">
        <v>7</v>
      </c>
      <c r="B207" s="28" t="s">
        <v>0</v>
      </c>
      <c r="C207" s="28" t="s">
        <v>79</v>
      </c>
      <c r="D207" s="28" t="s">
        <v>78</v>
      </c>
      <c r="E207" s="28" t="s">
        <v>245</v>
      </c>
      <c r="F207" s="28"/>
      <c r="G207" s="29">
        <f>SUM(G208)</f>
        <v>36200</v>
      </c>
      <c r="H207" s="29">
        <f>SUM(H208)</f>
        <v>0</v>
      </c>
      <c r="I207" s="29">
        <f>SUM(I208)</f>
        <v>36200</v>
      </c>
    </row>
    <row r="208" spans="1:9" ht="96.75" customHeight="1">
      <c r="A208" s="16" t="s">
        <v>9</v>
      </c>
      <c r="B208" s="3" t="s">
        <v>0</v>
      </c>
      <c r="C208" s="3" t="s">
        <v>79</v>
      </c>
      <c r="D208" s="3" t="s">
        <v>78</v>
      </c>
      <c r="E208" s="3" t="s">
        <v>8</v>
      </c>
      <c r="F208" s="3" t="s">
        <v>101</v>
      </c>
      <c r="G208" s="6">
        <v>36200</v>
      </c>
      <c r="H208" s="6">
        <v>0</v>
      </c>
      <c r="I208" s="6">
        <f>G208+H208</f>
        <v>36200</v>
      </c>
    </row>
    <row r="209" spans="1:9" s="10" customFormat="1" ht="111" customHeight="1">
      <c r="A209" s="18" t="s">
        <v>242</v>
      </c>
      <c r="B209" s="20" t="s">
        <v>181</v>
      </c>
      <c r="C209" s="20" t="s">
        <v>79</v>
      </c>
      <c r="D209" s="20" t="s">
        <v>185</v>
      </c>
      <c r="E209" s="20" t="s">
        <v>245</v>
      </c>
      <c r="F209" s="20"/>
      <c r="G209" s="23">
        <f aca="true" t="shared" si="13" ref="G209:I210">G210</f>
        <v>828993</v>
      </c>
      <c r="H209" s="23">
        <f t="shared" si="13"/>
        <v>0</v>
      </c>
      <c r="I209" s="23">
        <f t="shared" si="13"/>
        <v>828993</v>
      </c>
    </row>
    <row r="210" spans="1:9" s="9" customFormat="1" ht="63.75" customHeight="1">
      <c r="A210" s="24" t="s">
        <v>243</v>
      </c>
      <c r="B210" s="28" t="s">
        <v>181</v>
      </c>
      <c r="C210" s="28" t="s">
        <v>79</v>
      </c>
      <c r="D210" s="28" t="s">
        <v>78</v>
      </c>
      <c r="E210" s="28" t="s">
        <v>245</v>
      </c>
      <c r="F210" s="28"/>
      <c r="G210" s="29">
        <f t="shared" si="13"/>
        <v>828993</v>
      </c>
      <c r="H210" s="29">
        <f t="shared" si="13"/>
        <v>0</v>
      </c>
      <c r="I210" s="29">
        <f t="shared" si="13"/>
        <v>828993</v>
      </c>
    </row>
    <row r="211" spans="1:9" ht="79.5" customHeight="1">
      <c r="A211" s="16" t="s">
        <v>46</v>
      </c>
      <c r="B211" s="3" t="s">
        <v>181</v>
      </c>
      <c r="C211" s="3" t="s">
        <v>79</v>
      </c>
      <c r="D211" s="3" t="s">
        <v>78</v>
      </c>
      <c r="E211" s="3" t="s">
        <v>182</v>
      </c>
      <c r="F211" s="3" t="s">
        <v>175</v>
      </c>
      <c r="G211" s="6">
        <v>828993</v>
      </c>
      <c r="H211" s="6">
        <v>0</v>
      </c>
      <c r="I211" s="6">
        <f>G211+H211</f>
        <v>828993</v>
      </c>
    </row>
    <row r="212" spans="1:9" s="10" customFormat="1" ht="27.75" customHeight="1">
      <c r="A212" s="18" t="s">
        <v>244</v>
      </c>
      <c r="B212" s="20" t="s">
        <v>183</v>
      </c>
      <c r="C212" s="20" t="s">
        <v>184</v>
      </c>
      <c r="D212" s="20" t="s">
        <v>185</v>
      </c>
      <c r="E212" s="20" t="s">
        <v>245</v>
      </c>
      <c r="F212" s="20"/>
      <c r="G212" s="23">
        <f>SUM(G213:G215)</f>
        <v>732409.24</v>
      </c>
      <c r="H212" s="23">
        <f>SUM(H213:H215)</f>
        <v>0</v>
      </c>
      <c r="I212" s="23">
        <f>SUM(I213:I215)</f>
        <v>732409.24</v>
      </c>
    </row>
    <row r="213" spans="1:9" ht="94.5">
      <c r="A213" s="16" t="s">
        <v>311</v>
      </c>
      <c r="B213" s="3" t="s">
        <v>183</v>
      </c>
      <c r="C213" s="3" t="s">
        <v>184</v>
      </c>
      <c r="D213" s="3" t="s">
        <v>185</v>
      </c>
      <c r="E213" s="3" t="s">
        <v>186</v>
      </c>
      <c r="F213" s="3" t="s">
        <v>81</v>
      </c>
      <c r="G213" s="6">
        <v>562082</v>
      </c>
      <c r="H213" s="6">
        <v>0</v>
      </c>
      <c r="I213" s="6">
        <f>G213+H213</f>
        <v>562082</v>
      </c>
    </row>
    <row r="214" spans="1:9" ht="78.75">
      <c r="A214" s="16" t="s">
        <v>40</v>
      </c>
      <c r="B214" s="3" t="s">
        <v>183</v>
      </c>
      <c r="C214" s="3" t="s">
        <v>184</v>
      </c>
      <c r="D214" s="3" t="s">
        <v>185</v>
      </c>
      <c r="E214" s="3" t="s">
        <v>187</v>
      </c>
      <c r="F214" s="3" t="s">
        <v>82</v>
      </c>
      <c r="G214" s="6">
        <v>724.95</v>
      </c>
      <c r="H214" s="6">
        <v>0</v>
      </c>
      <c r="I214" s="6">
        <f>G214+H214</f>
        <v>724.95</v>
      </c>
    </row>
    <row r="215" spans="1:9" ht="63">
      <c r="A215" s="47" t="s">
        <v>287</v>
      </c>
      <c r="B215" s="3" t="s">
        <v>183</v>
      </c>
      <c r="C215" s="3" t="s">
        <v>184</v>
      </c>
      <c r="D215" s="3" t="s">
        <v>185</v>
      </c>
      <c r="E215" s="3" t="s">
        <v>286</v>
      </c>
      <c r="F215" s="3" t="s">
        <v>82</v>
      </c>
      <c r="G215" s="6">
        <v>169602.29</v>
      </c>
      <c r="H215" s="6">
        <v>0</v>
      </c>
      <c r="I215" s="6">
        <f>G215+H215</f>
        <v>169602.29</v>
      </c>
    </row>
    <row r="216" spans="1:9" s="14" customFormat="1" ht="18" customHeight="1">
      <c r="A216" s="19" t="s">
        <v>72</v>
      </c>
      <c r="B216" s="13"/>
      <c r="C216" s="13"/>
      <c r="D216" s="13"/>
      <c r="E216" s="13"/>
      <c r="F216" s="13"/>
      <c r="G216" s="22">
        <f>G7+G68+G104+G120+G132+G173+G182+G191+G198+G203+G209+G212+G128+G206+G117</f>
        <v>262596726.47000003</v>
      </c>
      <c r="H216" s="22" t="e">
        <f>H7+H68+H104+H120+H132+H173+H182+H191+H198+H203+H209+H212+H128+H206+H117+#REF!</f>
        <v>#REF!</v>
      </c>
      <c r="I216" s="22" t="e">
        <f>I7+I68+I104+I120+I132+I173+I182+I191+I198+I203+I209+I212+I128+I206+I117+#REF!</f>
        <v>#REF!</v>
      </c>
    </row>
    <row r="218" ht="2.25" customHeight="1" hidden="1">
      <c r="I218" s="7" t="e">
        <f>I7+I104+I68+I117+I120+I128+I132+I173+I182+I191+I198+I203+I206+I209+I212</f>
        <v>#REF!</v>
      </c>
    </row>
    <row r="219" ht="12.75" hidden="1">
      <c r="G219" s="7">
        <v>262596726.47</v>
      </c>
    </row>
  </sheetData>
  <sheetProtection/>
  <autoFilter ref="A6:IO216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7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2022-11-14T10:11:57Z</cp:lastPrinted>
  <dcterms:created xsi:type="dcterms:W3CDTF">2013-10-30T08:55:37Z</dcterms:created>
  <dcterms:modified xsi:type="dcterms:W3CDTF">2022-11-14T10:14:51Z</dcterms:modified>
  <cp:category/>
  <cp:version/>
  <cp:contentType/>
  <cp:contentStatus/>
</cp:coreProperties>
</file>